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9612" activeTab="0"/>
  </bookViews>
  <sheets>
    <sheet name="DOC_IGT_dt" sheetId="1" r:id="rId1"/>
    <sheet name="DOC_IGT_ital" sheetId="2" r:id="rId2"/>
  </sheets>
  <definedNames/>
  <calcPr fullCalcOnLoad="1"/>
</workbook>
</file>

<file path=xl/sharedStrings.xml><?xml version="1.0" encoding="utf-8"?>
<sst xmlns="http://schemas.openxmlformats.org/spreadsheetml/2006/main" count="363" uniqueCount="330">
  <si>
    <t>Eintragung
Album</t>
  </si>
  <si>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</si>
  <si>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</si>
  <si>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</si>
  <si>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</si>
  <si>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</si>
  <si>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</si>
  <si>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</si>
  <si>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</si>
  <si>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</si>
  <si>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</si>
  <si>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</si>
  <si>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</si>
  <si>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</si>
  <si>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</si>
  <si>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</si>
  <si>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</si>
  <si>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</si>
  <si>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</si>
  <si>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</si>
  <si>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</si>
  <si>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</si>
  <si>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 xml:space="preserve">Südtirol Terlaner Müller Thurgau  </t>
  </si>
  <si>
    <t>Südtirol Terlaner ohne Rebsortenbez.</t>
  </si>
  <si>
    <t xml:space="preserve">Südtirol Terlaner Chardonnay  </t>
  </si>
  <si>
    <t>Südtirol Terlaner Riesling</t>
  </si>
  <si>
    <t>Südtirol Terlaner Welschriesling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</si>
  <si>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</si>
  <si>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</si>
  <si>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</si>
  <si>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</si>
  <si>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</si>
  <si>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</si>
  <si>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</si>
  <si>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</si>
  <si>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</si>
  <si>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</si>
  <si>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</si>
  <si>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</si>
  <si>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</si>
  <si>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</si>
  <si>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</si>
  <si>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</si>
  <si>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</si>
  <si>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Iscrizione albo</t>
  </si>
  <si>
    <t>Produzione potenziale</t>
  </si>
  <si>
    <t>Denominazione</t>
  </si>
  <si>
    <t>Vino hl</t>
  </si>
  <si>
    <t>Uva q.li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</si>
  <si>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</si>
  <si>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</si>
  <si>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</si>
  <si>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</si>
  <si>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</si>
  <si>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</si>
  <si>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</si>
  <si>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</si>
  <si>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</si>
  <si>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</si>
  <si>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Grigio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</si>
  <si>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</si>
  <si>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</si>
  <si>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</si>
  <si>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</si>
  <si>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</si>
  <si>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</si>
  <si>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</si>
  <si>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senza nome di vitigno</t>
  </si>
  <si>
    <t xml:space="preserve">Alto Adige Terlano Chardonnay  </t>
  </si>
  <si>
    <t>Alto Adige Terlano Riesling</t>
  </si>
  <si>
    <t xml:space="preserve">Alto Adige Terlano Riesling Italico  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</si>
  <si>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</si>
  <si>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</si>
  <si>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</si>
  <si>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</si>
  <si>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</si>
  <si>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</si>
  <si>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</si>
  <si>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</si>
  <si>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</si>
  <si>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</si>
  <si>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</si>
  <si>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</si>
  <si>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</si>
  <si>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</si>
  <si>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</si>
  <si>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</si>
  <si>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</si>
  <si>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>Südtirol Meraner oder -hügel</t>
  </si>
  <si>
    <t xml:space="preserve">Etschtaler Chardonnay  </t>
  </si>
  <si>
    <t xml:space="preserve">Valdadige Chardonnay  </t>
  </si>
  <si>
    <t>Alto Adige Merano o Colle di Merano</t>
  </si>
  <si>
    <t xml:space="preserve">Alto Adige Terlano Müller Thurgau  </t>
  </si>
  <si>
    <t>Südtirol Terlaner Ruländer</t>
  </si>
  <si>
    <t xml:space="preserve">Südtirol Eisacktaler Silvaner  </t>
  </si>
  <si>
    <t xml:space="preserve">Südtiroler Silvaner  </t>
  </si>
  <si>
    <t>Dolomiten Weißburgunder</t>
  </si>
  <si>
    <t>Dolomiten Blauburgunder</t>
  </si>
  <si>
    <t>Dolomiten Vernatsch</t>
  </si>
  <si>
    <t>Totale Mitterberg</t>
  </si>
  <si>
    <t>Mitterberg Chardonnay</t>
  </si>
  <si>
    <t>Mitterberg Weißburgunder</t>
  </si>
  <si>
    <t>Mitterberg Vernatsch</t>
  </si>
  <si>
    <t>Dolomiten Cabernet</t>
  </si>
  <si>
    <t>Dolomiten Cabernet Sauvignon</t>
  </si>
  <si>
    <t>Dolomiten Chardonnay</t>
  </si>
  <si>
    <t>Dolomiten Kerner</t>
  </si>
  <si>
    <t>Dolomiten Merlot</t>
  </si>
  <si>
    <t>Dolomiten Goldmuskateller</t>
  </si>
  <si>
    <t>Dolomiten Rosenmuskateller</t>
  </si>
  <si>
    <t>Dolomiten Müller Thurgau</t>
  </si>
  <si>
    <t>Dolomiten Ruländer</t>
  </si>
  <si>
    <t>Dolomiten Grauvernatsch</t>
  </si>
  <si>
    <t>Mitterberg Schiava</t>
  </si>
  <si>
    <t>Alto Adige Kerner</t>
  </si>
  <si>
    <t xml:space="preserve">Alto Adige Silvaner  </t>
  </si>
  <si>
    <t>Totale Vigneti delle Dolomiti</t>
  </si>
  <si>
    <t>effektiv
 genutzte 
Fläche ha</t>
  </si>
  <si>
    <t>Dolomiten Petit Verdot</t>
  </si>
  <si>
    <t>Dolomiten Syrah</t>
  </si>
  <si>
    <t>Dolomiten Tempranillo</t>
  </si>
  <si>
    <t>Dolomiten Teroldego</t>
  </si>
  <si>
    <t>Dolomiten Sauvignon</t>
  </si>
  <si>
    <t>Dolomiten Zweigelt</t>
  </si>
  <si>
    <t>Kalterersee klassisch</t>
  </si>
  <si>
    <t>Lago di Caldaro classico</t>
  </si>
  <si>
    <t>Lago di Caldaro classico superiore</t>
  </si>
  <si>
    <t>Alto Adige Chardonnay Spumante</t>
  </si>
  <si>
    <t>Alto Adige Merlot rosato</t>
  </si>
  <si>
    <t>Alto Adige Pinot Bianco Spumante</t>
  </si>
  <si>
    <t xml:space="preserve">Südtiroler Weißburgunder </t>
  </si>
  <si>
    <t xml:space="preserve">Südtiroler Ruländer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</si>
  <si>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</si>
  <si>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</si>
  <si>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</si>
  <si>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</si>
  <si>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</si>
  <si>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>Alto Adige Lago di Caldaro classico</t>
  </si>
  <si>
    <t>Südtirol Kalterersee klassisch</t>
  </si>
  <si>
    <t>Alto Adige Lago di Caldaro classico superiore</t>
  </si>
  <si>
    <t>Alto Adige Lago di Caldaro scelto classico superiore</t>
  </si>
  <si>
    <t>Anz. 
eingetr.
 Betr.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</si>
  <si>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</si>
  <si>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</si>
  <si>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</si>
  <si>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</si>
  <si>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Alto Adige Santa Maddalena  classico</t>
  </si>
  <si>
    <t>TOTALE VINI IGT</t>
  </si>
  <si>
    <t>SUMME DOC WEINE</t>
  </si>
  <si>
    <t>TOTALE VINI DOC</t>
  </si>
  <si>
    <t>Totale Lago di Caldaro</t>
  </si>
  <si>
    <t>Kalterersee gesamt</t>
  </si>
  <si>
    <t>Südtirol St. Magdalener gesamt</t>
  </si>
  <si>
    <t xml:space="preserve">Totale Alto Adige S.ta Maddalena </t>
  </si>
  <si>
    <t>Südtiroler Chardonnay gesamt</t>
  </si>
  <si>
    <t>Totale Alto Adige Chardonnay</t>
  </si>
  <si>
    <t>Südtiroler Gewürztraminer gesamt</t>
  </si>
  <si>
    <t>Südtiroler Blauburgunder gesamt</t>
  </si>
  <si>
    <t>Südtiroler Goldmuskateller gesamt</t>
  </si>
  <si>
    <t>Südtiroler Ruländer gesamt</t>
  </si>
  <si>
    <t>Südtiroler Sauvignon gesamt</t>
  </si>
  <si>
    <t>Totale Alto Adige Sauvignon</t>
  </si>
  <si>
    <t>Südtiroler Weißburgunder gesamt</t>
  </si>
  <si>
    <t>Südtiroler Lagrein gesamt</t>
  </si>
  <si>
    <t>Totale Alto Adige Lagrein</t>
  </si>
  <si>
    <t>Südtiroler Merlot gesamt</t>
  </si>
  <si>
    <t>Südtiroler Rosenmuskateller gesamt</t>
  </si>
  <si>
    <t>Totale Alto Adige Merlot</t>
  </si>
  <si>
    <t>Totale Alto Adige Moscato Rosa</t>
  </si>
  <si>
    <t>Südtiroler Vernatsch/Edelvernatsch</t>
  </si>
  <si>
    <t>Totale A.A.Valle Isarco Traminer Aromatico</t>
  </si>
  <si>
    <t>Südt.Eisacktaler Kerner gesamt</t>
  </si>
  <si>
    <t xml:space="preserve">Alto Adige Valle Isarco Müller Thurgau  </t>
  </si>
  <si>
    <t xml:space="preserve">Alto Adige Valle Venosta Müller Thurgau  </t>
  </si>
  <si>
    <t>TOTALE VINI DOC+IGT</t>
  </si>
  <si>
    <t>Ausarbeitung: Handelskammer Bozen</t>
  </si>
  <si>
    <t>Totale Alto Adige Pinot Nero</t>
  </si>
  <si>
    <t>La produzione dei vini IGT risulta dalla superificie iscritta e dallo supero.</t>
  </si>
  <si>
    <t xml:space="preserve">Die Produktion der Landweine ergibt sich aus der eingetragenen IGT-Fläche und aus der  Überproduktion </t>
  </si>
  <si>
    <t>Totale Alto Adige Valle Isarco Kerner</t>
  </si>
  <si>
    <t>GESAMT DOC+IGT WEINE</t>
  </si>
  <si>
    <t xml:space="preserve">Alto Adige Lago di Caldaro scelto classico </t>
  </si>
  <si>
    <t>Lago di Caldaro scelto classico</t>
  </si>
  <si>
    <t>Südt. Eisacktaler Gewürztraminer gesamt</t>
  </si>
  <si>
    <t>Dolomiten Tannat</t>
  </si>
  <si>
    <t>Südtiroler Rosenmuskateller vend.tardiva</t>
  </si>
  <si>
    <t>Superficie
 iscritta ettari</t>
  </si>
  <si>
    <t>No.
 Az.
 Iscr.</t>
  </si>
  <si>
    <t xml:space="preserve">Elaborazione: CCIAA Bolzano </t>
  </si>
  <si>
    <t>Mitterberg Bronner</t>
  </si>
  <si>
    <t>Mitterberg Regent</t>
  </si>
  <si>
    <t>Dolomiten Petit Manseng</t>
  </si>
  <si>
    <t>Südtiroler Lagrein riserva</t>
  </si>
  <si>
    <t>Alto Adige Lagrein riserva</t>
  </si>
  <si>
    <t>Südtiroler Merlot  riserva</t>
  </si>
  <si>
    <t>Alto Adige Merlot  riserva</t>
  </si>
  <si>
    <t>Alto Adige Pinot Nero  riserva</t>
  </si>
  <si>
    <t>Südtiroler Blauburgunder riserva</t>
  </si>
  <si>
    <t>Alto Adige Valle Isarco Kerner  Brixner</t>
  </si>
  <si>
    <t>Südtirol Eisacktaler Kerner  Brixner</t>
  </si>
  <si>
    <t>Südtirol Eisacktaler Kerner</t>
  </si>
  <si>
    <t>Südtirol Eisacktaler  Müller Thurgau  Brixner</t>
  </si>
  <si>
    <t>Alto Adige Valle Isarco Müller Thurgau  Brixner</t>
  </si>
  <si>
    <t>Alto Adige Valle Isarco Pinot Grigio  Brixner</t>
  </si>
  <si>
    <t>Südtirol Eisacktaler Ruländer Brixner</t>
  </si>
  <si>
    <t>Alto Adige Valle Isarco Riesling Brixner</t>
  </si>
  <si>
    <t>Südtirol Eisacktaler Riesling Brixner</t>
  </si>
  <si>
    <t>Alto Adige Valle Isarco Silvaner  Brixner</t>
  </si>
  <si>
    <t>Südtirol Eisacktaler Silvaner  Brixner</t>
  </si>
  <si>
    <t>Alto Adige Valle Isarco Traminer Aromatico Brixner</t>
  </si>
  <si>
    <t>Südtirol Eisacktaler Gewürztraminer Brixner</t>
  </si>
  <si>
    <t>Alto Adige Valle Isarco Veltliner  Brixner</t>
  </si>
  <si>
    <t>Südtirol Eisacktaler Veltliner Brixner</t>
  </si>
  <si>
    <t>Mitterberg Lagrein rosato</t>
  </si>
  <si>
    <t>Mitterberg Gewürztraminer</t>
  </si>
  <si>
    <t>Dolomiten Silvaner verde</t>
  </si>
  <si>
    <t>Vigneti delle Dolomiti Petit Manseng</t>
  </si>
  <si>
    <t>Vigneti delle Dolomiti Cabernet</t>
  </si>
  <si>
    <t>Vigneti delle Dolomiti Cabernet Sauvignon</t>
  </si>
  <si>
    <t>Vigneti delle Dolomiti Chardonnay</t>
  </si>
  <si>
    <t>Vigneti delle Dolomiti Schiava Grigia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</si>
  <si>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</si>
  <si>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</si>
  <si>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</si>
  <si>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</si>
  <si>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</si>
  <si>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Silvaner verde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</si>
  <si>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</si>
  <si>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</si>
  <si>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</si>
  <si>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</si>
  <si>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</si>
  <si>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</si>
  <si>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</si>
  <si>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</si>
  <si>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Moscato Rosa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</si>
  <si>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</si>
  <si>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</si>
  <si>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</si>
  <si>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</si>
  <si>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</si>
  <si>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</si>
  <si>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</si>
  <si>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</si>
  <si>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Valle Isarco Kerner  passito</t>
  </si>
  <si>
    <t>Alto Adige Terlano Pinot Grigio</t>
  </si>
  <si>
    <t>Alto Adige Moscato Rosa  passito</t>
  </si>
  <si>
    <t>Alto Adige Lagrein rosato</t>
  </si>
  <si>
    <t>Südtiroler Cabernet /Franc/Sauvignon</t>
  </si>
  <si>
    <t>Südtiroler Cabernet /Franc/Sauvignon riserva</t>
  </si>
  <si>
    <t>Alto Adige Pinot Nero rosato</t>
  </si>
  <si>
    <t>Totale Alto Adige Pinot Bianco</t>
  </si>
  <si>
    <t>Alto Adige Sauvignon  passito</t>
  </si>
  <si>
    <t>Totale Alto Adige Pinot Grigio</t>
  </si>
  <si>
    <t>Totale Alto Adige Moscato Giallo</t>
  </si>
  <si>
    <t>Alto Adige Moscato Giallo passito</t>
  </si>
  <si>
    <t>Totale Alto Adige Traminer Aromatico</t>
  </si>
  <si>
    <t>Alto Adige Traminer Aromatico  passito</t>
  </si>
  <si>
    <t>Superf.
 in produzione</t>
  </si>
  <si>
    <t>Südtirol Kalterersee Auslese klassisch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</si>
  <si>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</si>
  <si>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</si>
  <si>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</si>
  <si>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</si>
  <si>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</si>
  <si>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Gewürztraminer vend. tardiva</t>
  </si>
  <si>
    <t>Südtiroler Goldmuskateller passito</t>
  </si>
  <si>
    <t>Südtiroler Ruländer Sekt</t>
  </si>
  <si>
    <t>Südtiroler Blauburgunder rosè</t>
  </si>
  <si>
    <t>Südtiroler Merlot rosè</t>
  </si>
  <si>
    <t>Südtiroler Rosenmuskateller passito</t>
  </si>
  <si>
    <t>Südtirol Eisacktaler Kerner  passito</t>
  </si>
  <si>
    <t>Etschtaler weiß</t>
  </si>
  <si>
    <t>Etschtaler rot</t>
  </si>
  <si>
    <t>Mitterberg Lagrein rosè</t>
  </si>
  <si>
    <t>Mitterberg rosè</t>
  </si>
  <si>
    <t>Mitterberg rot</t>
  </si>
  <si>
    <t>Mitterberg weiß</t>
  </si>
  <si>
    <t>Dolomiten weiß</t>
  </si>
  <si>
    <t>Dolomiten weiß passito</t>
  </si>
  <si>
    <t>Dolomiten rosè</t>
  </si>
  <si>
    <t>Dolomiten rot</t>
  </si>
  <si>
    <t>Südtiroler Sauvignon  passito</t>
  </si>
  <si>
    <t>Südtirol Eisacktaler Gewürztraminer passito</t>
  </si>
  <si>
    <t>Alto Adige Pinot Grigio Spumante</t>
  </si>
  <si>
    <t>Alto Adige Traminer Aromatico  vendemmia tardiva</t>
  </si>
  <si>
    <t>Alto Adige Moscato Rosa vendemmia tardiva</t>
  </si>
  <si>
    <t>Alto Adige Schiava/Schiava Gentile</t>
  </si>
  <si>
    <t>Alto Adige Valle Isarco Traminer Aromatico  passito</t>
  </si>
  <si>
    <t xml:space="preserve">Valdadige bianco  </t>
  </si>
  <si>
    <t xml:space="preserve">Valdadige rosso  </t>
  </si>
  <si>
    <t>Vigneti delle Dolomiti bianco</t>
  </si>
  <si>
    <t>Vigneti delle Dolomiti Pinot Bianco</t>
  </si>
  <si>
    <t>Vigneti delle Dolomiti bianco passito</t>
  </si>
  <si>
    <t>Effektiv produz. Menge 2011</t>
  </si>
  <si>
    <t>febbraio 2012</t>
  </si>
  <si>
    <t>Februar 2012</t>
  </si>
  <si>
    <t>Südtiroler Weißburgunder passito</t>
  </si>
  <si>
    <t>Alto Adige Terlano senza nome di vitigno passito</t>
  </si>
  <si>
    <t>Alto Adige Terlano Pinot Bianco passito</t>
  </si>
  <si>
    <t>Alto Adige Valle Venosta Traminer Aromatico  vend.tard.</t>
  </si>
  <si>
    <t>Lago di Caldaro scelto classico superiore</t>
  </si>
  <si>
    <t>Mitterberg Cabernet</t>
  </si>
  <si>
    <t>Mitterberg Lagrein</t>
  </si>
  <si>
    <t>Kalterersee Auslese klassisch superiore</t>
  </si>
  <si>
    <t>Kalterersee  klassisch superiore</t>
  </si>
  <si>
    <t>Südtirol Kalterersee klassisch superiore</t>
  </si>
  <si>
    <t>Südtirol Kalterersee Auslese klass. superiore</t>
  </si>
  <si>
    <t>Südtirol Terlaner ohne Rebsortenbez. passito</t>
  </si>
  <si>
    <t>Südtirol Terlaner Weißburgunder passito</t>
  </si>
  <si>
    <t>Südtirol Vinschgau Gewürztraminer vend.tard.</t>
  </si>
  <si>
    <t>Alto Adige Pinot Bianco  passito</t>
  </si>
  <si>
    <t>Mitterberg Goldmuskateller</t>
  </si>
  <si>
    <t>Mitterberg Moscato Giallo</t>
  </si>
  <si>
    <t>Mitterberg Müller Thurgau</t>
  </si>
  <si>
    <t>Mitterberg Petit Manseng</t>
  </si>
  <si>
    <t>Mitterberg Pinot Nero rosato</t>
  </si>
  <si>
    <t>Mitterberg Pinot Nero rosè</t>
  </si>
  <si>
    <t>Mitterberg Gewürztraminer passito</t>
  </si>
  <si>
    <t>Mitterberg Traminer Aromatico passito</t>
  </si>
  <si>
    <t>Vigneti delle Dolomiti rosso passito</t>
  </si>
  <si>
    <t>Südtiroler Chardonnay  riserva</t>
  </si>
  <si>
    <t>Südtirol Eisacktaler Riesling passito</t>
  </si>
  <si>
    <t>Dolomiten rot passito</t>
  </si>
  <si>
    <t>SUMME LANDWEINE</t>
  </si>
  <si>
    <t>Summe Landwein Dolomiten</t>
  </si>
  <si>
    <t>Summe Landwein Mitterberg</t>
  </si>
  <si>
    <t>La possibilità della scelta vendemmiale causa variazioni della superficie vitata e della produzione effettiva di uva e vino</t>
  </si>
  <si>
    <t>Mögliche freiwillige Rückstufungen bei der Trauben- und Produktionsmeldung bewirken Verschiebungen der genutzten Fläche und</t>
  </si>
  <si>
    <t>der effektiven Mengen an Trauben und Wein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</si>
</sst>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45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4" fontId="45" fillId="0" borderId="15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45" fillId="0" borderId="16" xfId="0" applyFont="1" applyFill="1" applyBorder="1" applyAlignment="1">
      <alignment wrapText="1"/>
    </xf>
    <xf numFmtId="0" fontId="45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49" fontId="46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44" fillId="0" borderId="12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3.140625" style="39" customWidth="1"/>
    <col min="2" max="2" width="6.7109375" style="5" hidden="1" customWidth="1"/>
    <col min="3" max="3" width="8.7109375" style="5" bestFit="1" customWidth="1"/>
    <col min="4" max="4" width="10.140625" style="5" bestFit="1" customWidth="1"/>
    <col min="5" max="5" width="9.28125" style="5" bestFit="1" customWidth="1"/>
    <col min="6" max="6" width="7.8515625" style="5" bestFit="1" customWidth="1"/>
    <col min="7" max="8" width="8.7109375" style="5" bestFit="1" customWidth="1"/>
    <col min="9" max="16384" width="11.57421875" style="5" customWidth="1"/>
  </cols>
  <sheetData>
    <row r="1" spans="1:8" s="3" customFormat="1" ht="27" customHeight="1">
      <c r="A1" s="33"/>
      <c r="B1" s="65" t="s">
        <v>0</v>
      </c>
      <c r="C1" s="66"/>
      <c r="D1" s="67" t="s">
        <v>1</v>
      </c>
      <c r="E1" s="67"/>
      <c r="F1" s="19"/>
      <c r="G1" s="67" t="s">
        <v>294</v>
      </c>
      <c r="H1" s="67"/>
    </row>
    <row r="2" spans="1:8" s="2" customFormat="1" ht="36" customHeight="1">
      <c r="A2" s="34" t="s">
        <v>2</v>
      </c>
      <c r="B2" s="8" t="s">
        <v>141</v>
      </c>
      <c r="C2" s="9" t="s">
        <v>87</v>
      </c>
      <c r="D2" s="10" t="s">
        <v>3</v>
      </c>
      <c r="E2" s="20" t="s">
        <v>4</v>
      </c>
      <c r="F2" s="9" t="s">
        <v>117</v>
      </c>
      <c r="G2" s="10" t="s">
        <v>3</v>
      </c>
      <c r="H2" s="10" t="s">
        <v>86</v>
      </c>
    </row>
    <row r="3" spans="1:8" s="4" customFormat="1" ht="11.25">
      <c r="A3" s="35" t="s">
        <v>88</v>
      </c>
      <c r="B3" s="24">
        <v>359</v>
      </c>
      <c r="C3" s="23">
        <v>122.22</v>
      </c>
      <c r="D3" s="25">
        <f>C3*125</f>
        <v>15277.5</v>
      </c>
      <c r="E3" s="26">
        <f>D3*70/100</f>
        <v>10694.25</v>
      </c>
      <c r="F3" s="50">
        <v>94.86</v>
      </c>
      <c r="G3" s="25">
        <v>8686.6</v>
      </c>
      <c r="H3" s="25">
        <v>6077.57</v>
      </c>
    </row>
    <row r="4" spans="1:8" s="4" customFormat="1" ht="12">
      <c r="A4" s="35"/>
      <c r="B4" s="7"/>
      <c r="C4" s="43"/>
      <c r="D4" s="44"/>
      <c r="E4" s="45"/>
      <c r="F4" s="46"/>
      <c r="G4" s="44"/>
      <c r="H4" s="47"/>
    </row>
    <row r="5" spans="1:8" ht="12">
      <c r="A5" s="36" t="s">
        <v>133</v>
      </c>
      <c r="B5" s="27">
        <v>1094</v>
      </c>
      <c r="C5" s="28">
        <v>397.17</v>
      </c>
      <c r="D5" s="29">
        <f>C5*140</f>
        <v>55603.8</v>
      </c>
      <c r="E5" s="30">
        <f>D5*70/100</f>
        <v>38922.66</v>
      </c>
      <c r="F5" s="13">
        <v>12.11</v>
      </c>
      <c r="G5" s="29">
        <v>1283.26</v>
      </c>
      <c r="H5" s="29">
        <v>898.27</v>
      </c>
    </row>
    <row r="6" spans="1:8" ht="12">
      <c r="A6" s="36" t="s">
        <v>124</v>
      </c>
      <c r="B6" s="27">
        <v>0</v>
      </c>
      <c r="C6" s="28">
        <v>1.03</v>
      </c>
      <c r="D6" s="29">
        <f>C6*140</f>
        <v>144.20000000000002</v>
      </c>
      <c r="E6" s="30">
        <f>D6*70/100</f>
        <v>100.94000000000001</v>
      </c>
      <c r="F6" s="13">
        <v>96.88</v>
      </c>
      <c r="G6" s="29">
        <v>12318.16</v>
      </c>
      <c r="H6" s="29">
        <v>8622.11</v>
      </c>
    </row>
    <row r="7" spans="1:8" ht="12">
      <c r="A7" s="36" t="s">
        <v>135</v>
      </c>
      <c r="B7" s="27">
        <v>0</v>
      </c>
      <c r="C7" s="28">
        <v>0</v>
      </c>
      <c r="D7" s="29">
        <v>0</v>
      </c>
      <c r="E7" s="30">
        <v>0</v>
      </c>
      <c r="F7" s="13">
        <v>6.14</v>
      </c>
      <c r="G7" s="29">
        <v>714.2</v>
      </c>
      <c r="H7" s="29">
        <v>497.05</v>
      </c>
    </row>
    <row r="8" spans="1:8" ht="12">
      <c r="A8" s="36" t="s">
        <v>136</v>
      </c>
      <c r="B8" s="27">
        <v>0</v>
      </c>
      <c r="C8" s="28">
        <v>0</v>
      </c>
      <c r="D8" s="29">
        <v>0</v>
      </c>
      <c r="E8" s="30">
        <v>0</v>
      </c>
      <c r="F8" s="13">
        <v>13.67</v>
      </c>
      <c r="G8" s="29">
        <v>1424.55</v>
      </c>
      <c r="H8" s="29">
        <f>G8*70/100</f>
        <v>997.185</v>
      </c>
    </row>
    <row r="9" spans="1:8" ht="12">
      <c r="A9" s="36" t="s">
        <v>305</v>
      </c>
      <c r="B9" s="27">
        <v>0</v>
      </c>
      <c r="C9" s="28">
        <v>0</v>
      </c>
      <c r="D9" s="29">
        <v>0</v>
      </c>
      <c r="E9" s="30">
        <v>0</v>
      </c>
      <c r="F9" s="13">
        <v>2.57</v>
      </c>
      <c r="G9" s="29">
        <v>342.2</v>
      </c>
      <c r="H9" s="29">
        <v>239.55</v>
      </c>
    </row>
    <row r="10" spans="1:8" ht="12">
      <c r="A10" s="36" t="s">
        <v>304</v>
      </c>
      <c r="B10" s="27"/>
      <c r="C10" s="28">
        <v>0</v>
      </c>
      <c r="D10" s="29">
        <v>0</v>
      </c>
      <c r="E10" s="30">
        <v>0</v>
      </c>
      <c r="F10" s="13">
        <v>0.33</v>
      </c>
      <c r="G10" s="29">
        <v>21</v>
      </c>
      <c r="H10" s="29">
        <v>13.98</v>
      </c>
    </row>
    <row r="11" spans="1:8" ht="12">
      <c r="A11" s="36" t="s">
        <v>138</v>
      </c>
      <c r="B11" s="27">
        <v>0</v>
      </c>
      <c r="C11" s="28">
        <v>0</v>
      </c>
      <c r="D11" s="29">
        <v>0</v>
      </c>
      <c r="E11" s="30">
        <v>0</v>
      </c>
      <c r="F11" s="13">
        <v>67.22</v>
      </c>
      <c r="G11" s="29">
        <v>8090</v>
      </c>
      <c r="H11" s="29">
        <v>5663</v>
      </c>
    </row>
    <row r="12" spans="1:8" ht="12">
      <c r="A12" s="36" t="s">
        <v>306</v>
      </c>
      <c r="B12" s="27">
        <v>0</v>
      </c>
      <c r="C12" s="28">
        <v>0</v>
      </c>
      <c r="D12" s="29">
        <v>0</v>
      </c>
      <c r="E12" s="30">
        <v>0</v>
      </c>
      <c r="F12" s="13">
        <v>87.5</v>
      </c>
      <c r="G12" s="29">
        <v>10211.6</v>
      </c>
      <c r="H12" s="29">
        <v>7146.9</v>
      </c>
    </row>
    <row r="13" spans="1:8" ht="12">
      <c r="A13" s="36" t="s">
        <v>259</v>
      </c>
      <c r="B13" s="27">
        <v>0</v>
      </c>
      <c r="C13" s="28">
        <v>0</v>
      </c>
      <c r="D13" s="29">
        <v>0</v>
      </c>
      <c r="E13" s="30">
        <v>0</v>
      </c>
      <c r="F13" s="13">
        <v>20.92</v>
      </c>
      <c r="G13" s="29">
        <v>2389.32</v>
      </c>
      <c r="H13" s="29">
        <v>1672.11</v>
      </c>
    </row>
    <row r="14" spans="1:8" ht="12">
      <c r="A14" s="36" t="s">
        <v>307</v>
      </c>
      <c r="B14" s="27">
        <v>0</v>
      </c>
      <c r="C14" s="28">
        <v>0</v>
      </c>
      <c r="D14" s="29">
        <v>0</v>
      </c>
      <c r="E14" s="30">
        <v>0</v>
      </c>
      <c r="F14" s="13">
        <v>53.2</v>
      </c>
      <c r="G14" s="29">
        <v>6519.57</v>
      </c>
      <c r="H14" s="29">
        <v>4562.76</v>
      </c>
    </row>
    <row r="15" spans="1:8" s="4" customFormat="1" ht="11.25">
      <c r="A15" s="35" t="s">
        <v>151</v>
      </c>
      <c r="B15" s="24">
        <f aca="true" t="shared" si="0" ref="B15:H15">SUM(B5:B14)</f>
        <v>1094</v>
      </c>
      <c r="C15" s="23">
        <f t="shared" si="0"/>
        <v>398.2</v>
      </c>
      <c r="D15" s="25">
        <f t="shared" si="0"/>
        <v>55748</v>
      </c>
      <c r="E15" s="26">
        <f t="shared" si="0"/>
        <v>39023.600000000006</v>
      </c>
      <c r="F15" s="23">
        <f t="shared" si="0"/>
        <v>360.53999999999996</v>
      </c>
      <c r="G15" s="25">
        <f t="shared" si="0"/>
        <v>43313.86</v>
      </c>
      <c r="H15" s="25">
        <f t="shared" si="0"/>
        <v>30312.915</v>
      </c>
    </row>
    <row r="16" spans="1:8" s="4" customFormat="1" ht="11.25">
      <c r="A16" s="35"/>
      <c r="B16" s="7"/>
      <c r="C16" s="43"/>
      <c r="D16" s="44"/>
      <c r="E16" s="45"/>
      <c r="F16" s="43"/>
      <c r="G16" s="44"/>
      <c r="H16" s="44"/>
    </row>
    <row r="17" spans="1:8" ht="12">
      <c r="A17" s="36" t="s">
        <v>5</v>
      </c>
      <c r="B17" s="27">
        <v>216</v>
      </c>
      <c r="C17" s="28">
        <v>223.68</v>
      </c>
      <c r="D17" s="29">
        <f>C17*125</f>
        <v>27960</v>
      </c>
      <c r="E17" s="30">
        <f>D17*70/100</f>
        <v>19572</v>
      </c>
      <c r="F17" s="13">
        <v>99.7</v>
      </c>
      <c r="G17" s="14">
        <v>10863.08</v>
      </c>
      <c r="H17" s="29">
        <v>7601</v>
      </c>
    </row>
    <row r="18" spans="1:8" ht="12">
      <c r="A18" s="36" t="s">
        <v>132</v>
      </c>
      <c r="B18" s="27">
        <v>0</v>
      </c>
      <c r="C18" s="28">
        <v>0</v>
      </c>
      <c r="D18" s="29">
        <v>0</v>
      </c>
      <c r="E18" s="30">
        <v>0</v>
      </c>
      <c r="F18" s="13">
        <v>120.17</v>
      </c>
      <c r="G18" s="14">
        <v>13099.24</v>
      </c>
      <c r="H18" s="29">
        <v>9163.13</v>
      </c>
    </row>
    <row r="19" spans="1:8" s="4" customFormat="1" ht="11.25">
      <c r="A19" s="35" t="s">
        <v>152</v>
      </c>
      <c r="B19" s="24">
        <f aca="true" t="shared" si="1" ref="B19:H19">SUM(B17:B18)</f>
        <v>216</v>
      </c>
      <c r="C19" s="23">
        <f t="shared" si="1"/>
        <v>223.68</v>
      </c>
      <c r="D19" s="25">
        <f t="shared" si="1"/>
        <v>27960</v>
      </c>
      <c r="E19" s="26">
        <f t="shared" si="1"/>
        <v>19572</v>
      </c>
      <c r="F19" s="50">
        <f t="shared" si="1"/>
        <v>219.87</v>
      </c>
      <c r="G19" s="55">
        <f t="shared" si="1"/>
        <v>23962.32</v>
      </c>
      <c r="H19" s="25">
        <f t="shared" si="1"/>
        <v>16764.129999999997</v>
      </c>
    </row>
    <row r="20" spans="1:8" s="4" customFormat="1" ht="11.25">
      <c r="A20" s="35"/>
      <c r="B20" s="7"/>
      <c r="C20" s="43"/>
      <c r="D20" s="44"/>
      <c r="E20" s="45"/>
      <c r="F20" s="46"/>
      <c r="G20" s="48"/>
      <c r="H20" s="44"/>
    </row>
    <row r="21" spans="1:8" s="4" customFormat="1" ht="11.25">
      <c r="A21" s="35" t="s">
        <v>6</v>
      </c>
      <c r="B21" s="24">
        <v>20</v>
      </c>
      <c r="C21" s="23">
        <v>5.36</v>
      </c>
      <c r="D21" s="25">
        <f>C21*130</f>
        <v>696.8000000000001</v>
      </c>
      <c r="E21" s="26">
        <f>D21*70/100</f>
        <v>487.76000000000005</v>
      </c>
      <c r="F21" s="23">
        <v>1.55</v>
      </c>
      <c r="G21" s="25">
        <v>111.52</v>
      </c>
      <c r="H21" s="25">
        <v>78.06</v>
      </c>
    </row>
    <row r="22" spans="1:8" s="4" customFormat="1" ht="11.25">
      <c r="A22" s="35"/>
      <c r="B22" s="7"/>
      <c r="C22" s="43"/>
      <c r="D22" s="44"/>
      <c r="E22" s="45"/>
      <c r="F22" s="43"/>
      <c r="G22" s="44"/>
      <c r="H22" s="44"/>
    </row>
    <row r="23" spans="1:9" ht="12">
      <c r="A23" s="36" t="s">
        <v>7</v>
      </c>
      <c r="B23" s="27">
        <v>1091</v>
      </c>
      <c r="C23" s="28">
        <v>480.38</v>
      </c>
      <c r="D23" s="29">
        <f>C23*130</f>
        <v>62449.4</v>
      </c>
      <c r="E23" s="30">
        <f>D23*70/100</f>
        <v>43714.58</v>
      </c>
      <c r="F23" s="28">
        <v>446.15</v>
      </c>
      <c r="G23" s="54">
        <v>46633.51</v>
      </c>
      <c r="H23" s="54">
        <v>32623.32</v>
      </c>
      <c r="I23" s="54"/>
    </row>
    <row r="24" spans="1:8" ht="12">
      <c r="A24" s="36" t="s">
        <v>321</v>
      </c>
      <c r="B24" s="27">
        <v>0</v>
      </c>
      <c r="C24" s="28">
        <v>0</v>
      </c>
      <c r="D24" s="29">
        <v>0</v>
      </c>
      <c r="E24" s="30">
        <v>0</v>
      </c>
      <c r="F24" s="28">
        <v>0.52</v>
      </c>
      <c r="G24" s="29">
        <v>68</v>
      </c>
      <c r="H24" s="29">
        <v>47</v>
      </c>
    </row>
    <row r="25" spans="1:8" ht="12">
      <c r="A25" s="36" t="s">
        <v>260</v>
      </c>
      <c r="B25" s="27">
        <v>0</v>
      </c>
      <c r="C25" s="28">
        <v>0</v>
      </c>
      <c r="D25" s="29">
        <v>0</v>
      </c>
      <c r="E25" s="30">
        <v>0</v>
      </c>
      <c r="F25" s="28">
        <v>6.86</v>
      </c>
      <c r="G25" s="29">
        <v>847.8</v>
      </c>
      <c r="H25" s="29">
        <v>593.46</v>
      </c>
    </row>
    <row r="26" spans="1:8" s="4" customFormat="1" ht="11.25">
      <c r="A26" s="35" t="s">
        <v>154</v>
      </c>
      <c r="B26" s="24">
        <f aca="true" t="shared" si="2" ref="B26:H26">SUM(B23:B25)</f>
        <v>1091</v>
      </c>
      <c r="C26" s="23">
        <f t="shared" si="2"/>
        <v>480.38</v>
      </c>
      <c r="D26" s="25">
        <f t="shared" si="2"/>
        <v>62449.4</v>
      </c>
      <c r="E26" s="26">
        <f t="shared" si="2"/>
        <v>43714.58</v>
      </c>
      <c r="F26" s="23">
        <f t="shared" si="2"/>
        <v>453.53</v>
      </c>
      <c r="G26" s="25">
        <f t="shared" si="2"/>
        <v>47549.310000000005</v>
      </c>
      <c r="H26" s="25">
        <f t="shared" si="2"/>
        <v>33263.78</v>
      </c>
    </row>
    <row r="27" spans="1:8" s="4" customFormat="1" ht="11.25">
      <c r="A27" s="35"/>
      <c r="B27" s="7"/>
      <c r="C27" s="43"/>
      <c r="D27" s="44"/>
      <c r="E27" s="45"/>
      <c r="F27" s="43"/>
      <c r="G27" s="44"/>
      <c r="H27" s="44"/>
    </row>
    <row r="28" spans="1:8" ht="12">
      <c r="A28" s="36" t="s">
        <v>20</v>
      </c>
      <c r="B28" s="27">
        <v>1046</v>
      </c>
      <c r="C28" s="28">
        <v>487.4</v>
      </c>
      <c r="D28" s="29">
        <f>C28*120</f>
        <v>58488</v>
      </c>
      <c r="E28" s="30">
        <f>D28*70/100</f>
        <v>40941.6</v>
      </c>
      <c r="F28" s="28">
        <v>468.2</v>
      </c>
      <c r="G28" s="29">
        <v>41281.12</v>
      </c>
      <c r="H28" s="29">
        <v>28832.54</v>
      </c>
    </row>
    <row r="29" spans="1:8" ht="12">
      <c r="A29" s="36" t="s">
        <v>264</v>
      </c>
      <c r="B29" s="27">
        <v>0</v>
      </c>
      <c r="C29" s="28">
        <v>0</v>
      </c>
      <c r="D29" s="29">
        <v>0</v>
      </c>
      <c r="E29" s="30">
        <v>0</v>
      </c>
      <c r="F29" s="28">
        <v>2.53</v>
      </c>
      <c r="G29" s="29">
        <v>207.33</v>
      </c>
      <c r="H29" s="29">
        <v>69.09</v>
      </c>
    </row>
    <row r="30" spans="1:8" ht="12">
      <c r="A30" s="36" t="s">
        <v>265</v>
      </c>
      <c r="B30" s="27">
        <v>0</v>
      </c>
      <c r="C30" s="28">
        <v>0</v>
      </c>
      <c r="D30" s="29">
        <v>0</v>
      </c>
      <c r="E30" s="30">
        <v>0</v>
      </c>
      <c r="F30" s="28">
        <v>2.21</v>
      </c>
      <c r="G30" s="29">
        <v>191</v>
      </c>
      <c r="H30" s="29">
        <v>78.74</v>
      </c>
    </row>
    <row r="31" spans="1:8" s="4" customFormat="1" ht="11.25">
      <c r="A31" s="35" t="s">
        <v>156</v>
      </c>
      <c r="B31" s="24">
        <f aca="true" t="shared" si="3" ref="B31:H31">SUM(B28:B30)</f>
        <v>1046</v>
      </c>
      <c r="C31" s="23">
        <f t="shared" si="3"/>
        <v>487.4</v>
      </c>
      <c r="D31" s="25">
        <f t="shared" si="3"/>
        <v>58488</v>
      </c>
      <c r="E31" s="26">
        <f t="shared" si="3"/>
        <v>40941.6</v>
      </c>
      <c r="F31" s="23">
        <f t="shared" si="3"/>
        <v>472.93999999999994</v>
      </c>
      <c r="G31" s="25">
        <f t="shared" si="3"/>
        <v>41679.450000000004</v>
      </c>
      <c r="H31" s="25">
        <f t="shared" si="3"/>
        <v>28980.370000000003</v>
      </c>
    </row>
    <row r="32" spans="1:8" s="4" customFormat="1" ht="11.25">
      <c r="A32" s="35"/>
      <c r="B32" s="7"/>
      <c r="C32" s="43"/>
      <c r="D32" s="44"/>
      <c r="E32" s="45"/>
      <c r="F32" s="43"/>
      <c r="G32" s="44"/>
      <c r="H32" s="44"/>
    </row>
    <row r="33" spans="1:8" ht="12">
      <c r="A33" s="36" t="s">
        <v>12</v>
      </c>
      <c r="B33" s="27">
        <v>230</v>
      </c>
      <c r="C33" s="28">
        <v>73.06</v>
      </c>
      <c r="D33" s="29">
        <f>C33*100</f>
        <v>7306</v>
      </c>
      <c r="E33" s="30">
        <f>D33*70/100</f>
        <v>5114.2</v>
      </c>
      <c r="F33" s="28">
        <v>61.89</v>
      </c>
      <c r="G33" s="29">
        <v>4980.93</v>
      </c>
      <c r="H33" s="29">
        <v>3474.55</v>
      </c>
    </row>
    <row r="34" spans="1:8" ht="12">
      <c r="A34" s="36" t="s">
        <v>266</v>
      </c>
      <c r="B34" s="27">
        <v>0</v>
      </c>
      <c r="C34" s="28">
        <v>0</v>
      </c>
      <c r="D34" s="29">
        <v>0</v>
      </c>
      <c r="E34" s="30">
        <v>0</v>
      </c>
      <c r="F34" s="28">
        <v>2.87</v>
      </c>
      <c r="G34" s="29">
        <v>225.2</v>
      </c>
      <c r="H34" s="29">
        <v>88.82</v>
      </c>
    </row>
    <row r="35" spans="1:8" s="4" customFormat="1" ht="11.25">
      <c r="A35" s="35" t="s">
        <v>158</v>
      </c>
      <c r="B35" s="24">
        <f>B33</f>
        <v>230</v>
      </c>
      <c r="C35" s="23">
        <f>C33</f>
        <v>73.06</v>
      </c>
      <c r="D35" s="25">
        <f>D33</f>
        <v>7306</v>
      </c>
      <c r="E35" s="26">
        <f>E33</f>
        <v>5114.2</v>
      </c>
      <c r="F35" s="23">
        <f>SUM(F33:F34)</f>
        <v>64.76</v>
      </c>
      <c r="G35" s="25">
        <f>SUM(G33:G34)</f>
        <v>5206.13</v>
      </c>
      <c r="H35" s="25">
        <f>SUM(H33:H34)</f>
        <v>3563.3700000000003</v>
      </c>
    </row>
    <row r="36" spans="1:8" s="4" customFormat="1" ht="11.25">
      <c r="A36" s="35"/>
      <c r="B36" s="7"/>
      <c r="C36" s="43"/>
      <c r="D36" s="44"/>
      <c r="E36" s="45"/>
      <c r="F36" s="43"/>
      <c r="G36" s="44"/>
      <c r="H36" s="44"/>
    </row>
    <row r="37" spans="1:8" s="4" customFormat="1" ht="11.25">
      <c r="A37" s="35" t="s">
        <v>8</v>
      </c>
      <c r="B37" s="24">
        <v>54</v>
      </c>
      <c r="C37" s="23">
        <v>16.26</v>
      </c>
      <c r="D37" s="25">
        <f>C37*120</f>
        <v>1951.2000000000003</v>
      </c>
      <c r="E37" s="26">
        <f>D37*70/100</f>
        <v>1365.8400000000004</v>
      </c>
      <c r="F37" s="23">
        <v>11.78</v>
      </c>
      <c r="G37" s="25">
        <v>936.78</v>
      </c>
      <c r="H37" s="25">
        <v>651.7</v>
      </c>
    </row>
    <row r="38" spans="1:8" s="4" customFormat="1" ht="11.25">
      <c r="A38" s="35"/>
      <c r="B38" s="7"/>
      <c r="C38" s="43"/>
      <c r="D38" s="44"/>
      <c r="E38" s="45"/>
      <c r="F38" s="43"/>
      <c r="G38" s="44"/>
      <c r="H38" s="44"/>
    </row>
    <row r="39" spans="1:8" s="4" customFormat="1" ht="11.25">
      <c r="A39" s="35" t="s">
        <v>14</v>
      </c>
      <c r="B39" s="24">
        <v>311</v>
      </c>
      <c r="C39" s="23">
        <v>130.59</v>
      </c>
      <c r="D39" s="25">
        <f>C39*130</f>
        <v>16976.7</v>
      </c>
      <c r="E39" s="26">
        <f>D39*70/100</f>
        <v>11883.69</v>
      </c>
      <c r="F39" s="23">
        <v>133.17</v>
      </c>
      <c r="G39" s="25">
        <v>13347.1</v>
      </c>
      <c r="H39" s="25">
        <v>9343.01</v>
      </c>
    </row>
    <row r="40" spans="1:8" s="4" customFormat="1" ht="11.25">
      <c r="A40" s="35"/>
      <c r="B40" s="7"/>
      <c r="C40" s="43"/>
      <c r="D40" s="44"/>
      <c r="E40" s="45"/>
      <c r="F40" s="43"/>
      <c r="G40" s="44"/>
      <c r="H40" s="44"/>
    </row>
    <row r="41" spans="1:8" s="4" customFormat="1" ht="11.25">
      <c r="A41" s="35" t="s">
        <v>16</v>
      </c>
      <c r="B41" s="24">
        <v>91</v>
      </c>
      <c r="C41" s="23">
        <v>38.02</v>
      </c>
      <c r="D41" s="25">
        <f>C41*130</f>
        <v>4942.6</v>
      </c>
      <c r="E41" s="26">
        <f>D41*70/100</f>
        <v>3459.82</v>
      </c>
      <c r="F41" s="23">
        <v>32.68</v>
      </c>
      <c r="G41" s="25">
        <v>2590.69</v>
      </c>
      <c r="H41" s="25">
        <v>1809.22</v>
      </c>
    </row>
    <row r="42" spans="1:8" s="4" customFormat="1" ht="11.25">
      <c r="A42" s="35"/>
      <c r="B42" s="7"/>
      <c r="C42" s="43"/>
      <c r="D42" s="44"/>
      <c r="E42" s="45"/>
      <c r="F42" s="43"/>
      <c r="G42" s="44"/>
      <c r="H42" s="44"/>
    </row>
    <row r="43" spans="1:8" ht="12">
      <c r="A43" s="36" t="s">
        <v>131</v>
      </c>
      <c r="B43" s="27">
        <v>981</v>
      </c>
      <c r="C43" s="28">
        <v>576.92</v>
      </c>
      <c r="D43" s="29">
        <f>C43*130</f>
        <v>74999.59999999999</v>
      </c>
      <c r="E43" s="30">
        <f>D43*70/100</f>
        <v>52499.719999999994</v>
      </c>
      <c r="F43" s="28">
        <v>566.14</v>
      </c>
      <c r="G43" s="29">
        <v>59953.81</v>
      </c>
      <c r="H43" s="29">
        <v>41947.54</v>
      </c>
    </row>
    <row r="44" spans="1:8" ht="12">
      <c r="A44" s="36" t="s">
        <v>267</v>
      </c>
      <c r="B44" s="27">
        <v>0</v>
      </c>
      <c r="C44" s="28">
        <v>0</v>
      </c>
      <c r="D44" s="29">
        <v>0</v>
      </c>
      <c r="E44" s="30">
        <v>0</v>
      </c>
      <c r="F44" s="28">
        <v>0.2089</v>
      </c>
      <c r="G44" s="29">
        <v>26.9</v>
      </c>
      <c r="H44" s="29">
        <v>18.83</v>
      </c>
    </row>
    <row r="45" spans="1:8" s="4" customFormat="1" ht="11.25">
      <c r="A45" s="35" t="s">
        <v>159</v>
      </c>
      <c r="B45" s="24">
        <f>B43</f>
        <v>981</v>
      </c>
      <c r="C45" s="23">
        <f>C43</f>
        <v>576.92</v>
      </c>
      <c r="D45" s="25">
        <f>D43</f>
        <v>74999.59999999999</v>
      </c>
      <c r="E45" s="26">
        <f>E43</f>
        <v>52499.719999999994</v>
      </c>
      <c r="F45" s="23">
        <f>SUM(F43:F44)</f>
        <v>566.3489</v>
      </c>
      <c r="G45" s="25">
        <f>SUM(G43:G44)</f>
        <v>59980.71</v>
      </c>
      <c r="H45" s="25">
        <f>SUM(H43:H44)</f>
        <v>41966.37</v>
      </c>
    </row>
    <row r="46" spans="1:8" s="4" customFormat="1" ht="11.25">
      <c r="A46" s="35"/>
      <c r="B46" s="7"/>
      <c r="C46" s="43"/>
      <c r="D46" s="44"/>
      <c r="E46" s="45"/>
      <c r="F46" s="43"/>
      <c r="G46" s="44"/>
      <c r="H46" s="44"/>
    </row>
    <row r="47" spans="1:8" ht="12">
      <c r="A47" s="36" t="s">
        <v>18</v>
      </c>
      <c r="B47" s="27">
        <v>656</v>
      </c>
      <c r="C47" s="28">
        <v>283.46</v>
      </c>
      <c r="D47" s="29">
        <f>C47*130</f>
        <v>36849.799999999996</v>
      </c>
      <c r="E47" s="30">
        <f>D47*70/100</f>
        <v>25794.859999999997</v>
      </c>
      <c r="F47" s="28">
        <v>265.87</v>
      </c>
      <c r="G47" s="29">
        <v>22943.51</v>
      </c>
      <c r="H47" s="29">
        <v>16025.55</v>
      </c>
    </row>
    <row r="48" spans="1:8" ht="12">
      <c r="A48" s="36" t="s">
        <v>282</v>
      </c>
      <c r="B48" s="27">
        <v>0</v>
      </c>
      <c r="C48" s="28">
        <v>0</v>
      </c>
      <c r="D48" s="29">
        <v>0</v>
      </c>
      <c r="E48" s="30">
        <v>0</v>
      </c>
      <c r="F48" s="28">
        <v>0.27</v>
      </c>
      <c r="G48" s="29">
        <v>16.3</v>
      </c>
      <c r="H48" s="29">
        <v>5.01</v>
      </c>
    </row>
    <row r="49" spans="1:8" s="4" customFormat="1" ht="11.25">
      <c r="A49" s="35" t="s">
        <v>160</v>
      </c>
      <c r="B49" s="24">
        <f>B47</f>
        <v>656</v>
      </c>
      <c r="C49" s="23">
        <f>C47</f>
        <v>283.46</v>
      </c>
      <c r="D49" s="25">
        <f>D47</f>
        <v>36849.799999999996</v>
      </c>
      <c r="E49" s="26">
        <f>E47</f>
        <v>25794.859999999997</v>
      </c>
      <c r="F49" s="23">
        <f>SUM(F47:F48)</f>
        <v>266.14</v>
      </c>
      <c r="G49" s="25">
        <f>SUM(G47:G48)</f>
        <v>22959.809999999998</v>
      </c>
      <c r="H49" s="25">
        <f>SUM(H47:H48)</f>
        <v>16030.56</v>
      </c>
    </row>
    <row r="50" spans="1:8" s="4" customFormat="1" ht="11.25">
      <c r="A50" s="35"/>
      <c r="B50" s="7"/>
      <c r="C50" s="43"/>
      <c r="D50" s="44"/>
      <c r="E50" s="45"/>
      <c r="F50" s="43"/>
      <c r="G50" s="44"/>
      <c r="H50" s="44"/>
    </row>
    <row r="51" spans="1:8" s="4" customFormat="1" ht="11.25">
      <c r="A51" s="35" t="s">
        <v>95</v>
      </c>
      <c r="B51" s="24">
        <v>20</v>
      </c>
      <c r="C51" s="23">
        <v>3.04</v>
      </c>
      <c r="D51" s="25">
        <f>C51*130</f>
        <v>395.2</v>
      </c>
      <c r="E51" s="26">
        <f>D51*70/100</f>
        <v>276.64</v>
      </c>
      <c r="F51" s="23">
        <v>1.93</v>
      </c>
      <c r="G51" s="25">
        <v>161.11</v>
      </c>
      <c r="H51" s="25">
        <v>112.78</v>
      </c>
    </row>
    <row r="52" spans="1:8" s="4" customFormat="1" ht="11.25">
      <c r="A52" s="35"/>
      <c r="B52" s="7"/>
      <c r="C52" s="43"/>
      <c r="D52" s="44"/>
      <c r="E52" s="45"/>
      <c r="F52" s="43"/>
      <c r="G52" s="44"/>
      <c r="H52" s="44"/>
    </row>
    <row r="53" spans="1:8" ht="12">
      <c r="A53" s="36" t="s">
        <v>130</v>
      </c>
      <c r="B53" s="27">
        <v>1012</v>
      </c>
      <c r="C53" s="28">
        <v>406.55</v>
      </c>
      <c r="D53" s="29">
        <f>C53*130</f>
        <v>52851.5</v>
      </c>
      <c r="E53" s="30">
        <f>D53*70/100</f>
        <v>36996.05</v>
      </c>
      <c r="F53" s="28">
        <v>383.6</v>
      </c>
      <c r="G53" s="29">
        <v>34900.43</v>
      </c>
      <c r="H53" s="29">
        <v>24408.91</v>
      </c>
    </row>
    <row r="54" spans="1:8" ht="12">
      <c r="A54" s="36" t="s">
        <v>297</v>
      </c>
      <c r="B54" s="27"/>
      <c r="C54" s="28">
        <v>0</v>
      </c>
      <c r="D54" s="29">
        <v>0</v>
      </c>
      <c r="E54" s="30">
        <v>0</v>
      </c>
      <c r="F54" s="28">
        <v>0.16</v>
      </c>
      <c r="G54" s="29">
        <v>12.64</v>
      </c>
      <c r="H54" s="29">
        <v>3.89</v>
      </c>
    </row>
    <row r="55" spans="1:8" ht="12">
      <c r="A55" s="36" t="s">
        <v>261</v>
      </c>
      <c r="B55" s="27">
        <v>0</v>
      </c>
      <c r="C55" s="28">
        <v>0</v>
      </c>
      <c r="D55" s="29">
        <v>0</v>
      </c>
      <c r="E55" s="30">
        <v>0</v>
      </c>
      <c r="F55" s="28">
        <v>0.69</v>
      </c>
      <c r="G55" s="29">
        <v>79.52</v>
      </c>
      <c r="H55" s="29">
        <v>55.66</v>
      </c>
    </row>
    <row r="56" spans="1:8" s="4" customFormat="1" ht="11.25">
      <c r="A56" s="35" t="s">
        <v>162</v>
      </c>
      <c r="B56" s="24">
        <f>B53</f>
        <v>1012</v>
      </c>
      <c r="C56" s="23">
        <f>C53</f>
        <v>406.55</v>
      </c>
      <c r="D56" s="25">
        <f>D53</f>
        <v>52851.5</v>
      </c>
      <c r="E56" s="26">
        <f>E53</f>
        <v>36996.05</v>
      </c>
      <c r="F56" s="23">
        <f>SUM(F53:F55)</f>
        <v>384.45000000000005</v>
      </c>
      <c r="G56" s="25">
        <f>SUM(G53:G55)</f>
        <v>34992.59</v>
      </c>
      <c r="H56" s="25">
        <f>SUM(H53:H55)</f>
        <v>24468.46</v>
      </c>
    </row>
    <row r="57" spans="1:8" s="4" customFormat="1" ht="11.25">
      <c r="A57" s="35"/>
      <c r="B57" s="7"/>
      <c r="C57" s="43"/>
      <c r="D57" s="44"/>
      <c r="E57" s="45"/>
      <c r="F57" s="43"/>
      <c r="G57" s="44"/>
      <c r="H57" s="44"/>
    </row>
    <row r="58" spans="1:8" s="4" customFormat="1" ht="11.25">
      <c r="A58" s="35" t="s">
        <v>17</v>
      </c>
      <c r="B58" s="24">
        <v>2</v>
      </c>
      <c r="C58" s="23">
        <v>0.2201</v>
      </c>
      <c r="D58" s="25">
        <f>C58*130</f>
        <v>28.613</v>
      </c>
      <c r="E58" s="26">
        <f>D58*70/100</f>
        <v>20.0291</v>
      </c>
      <c r="F58" s="23">
        <v>0.2</v>
      </c>
      <c r="G58" s="25">
        <v>25.04</v>
      </c>
      <c r="H58" s="25">
        <v>17.53</v>
      </c>
    </row>
    <row r="59" spans="1:8" s="4" customFormat="1" ht="11.25">
      <c r="A59" s="35"/>
      <c r="B59" s="7"/>
      <c r="C59" s="43"/>
      <c r="D59" s="44"/>
      <c r="E59" s="45"/>
      <c r="F59" s="43"/>
      <c r="G59" s="44"/>
      <c r="H59" s="44"/>
    </row>
    <row r="60" spans="1:8" ht="12">
      <c r="A60" s="36" t="s">
        <v>15</v>
      </c>
      <c r="B60" s="27">
        <v>617</v>
      </c>
      <c r="C60" s="28">
        <v>359.16</v>
      </c>
      <c r="D60" s="29">
        <f>C60*120</f>
        <v>43099.200000000004</v>
      </c>
      <c r="E60" s="30">
        <f>D60*70/100</f>
        <v>30169.440000000006</v>
      </c>
      <c r="F60" s="28">
        <v>311.59</v>
      </c>
      <c r="G60" s="29">
        <v>21884.12</v>
      </c>
      <c r="H60" s="29">
        <v>15227.87</v>
      </c>
    </row>
    <row r="61" spans="1:8" ht="12">
      <c r="A61" s="36" t="s">
        <v>197</v>
      </c>
      <c r="B61" s="27"/>
      <c r="C61" s="28">
        <v>0</v>
      </c>
      <c r="D61" s="29">
        <v>0</v>
      </c>
      <c r="E61" s="30">
        <v>0</v>
      </c>
      <c r="F61" s="28">
        <v>7.14</v>
      </c>
      <c r="G61" s="29">
        <v>614.37</v>
      </c>
      <c r="H61" s="29">
        <v>430.06</v>
      </c>
    </row>
    <row r="62" spans="1:8" ht="12">
      <c r="A62" s="36" t="s">
        <v>268</v>
      </c>
      <c r="B62" s="27">
        <v>0</v>
      </c>
      <c r="C62" s="28">
        <v>0</v>
      </c>
      <c r="D62" s="29">
        <v>0</v>
      </c>
      <c r="E62" s="30">
        <v>0</v>
      </c>
      <c r="F62" s="28">
        <v>6.62</v>
      </c>
      <c r="G62" s="29">
        <v>478.2</v>
      </c>
      <c r="H62" s="29">
        <v>334.27</v>
      </c>
    </row>
    <row r="63" spans="1:8" ht="12">
      <c r="A63" s="36" t="s">
        <v>262</v>
      </c>
      <c r="B63" s="27">
        <v>0</v>
      </c>
      <c r="C63" s="28">
        <v>0</v>
      </c>
      <c r="D63" s="29">
        <v>0</v>
      </c>
      <c r="E63" s="30">
        <v>0</v>
      </c>
      <c r="F63" s="28">
        <v>2.69</v>
      </c>
      <c r="G63" s="29">
        <v>270.08</v>
      </c>
      <c r="H63" s="29">
        <v>189.06</v>
      </c>
    </row>
    <row r="64" spans="1:8" s="4" customFormat="1" ht="11.25">
      <c r="A64" s="35" t="s">
        <v>157</v>
      </c>
      <c r="B64" s="24">
        <f>B60</f>
        <v>617</v>
      </c>
      <c r="C64" s="23">
        <f>C60</f>
        <v>359.16</v>
      </c>
      <c r="D64" s="25">
        <f>D60</f>
        <v>43099.200000000004</v>
      </c>
      <c r="E64" s="26">
        <f>E60</f>
        <v>30169.440000000006</v>
      </c>
      <c r="F64" s="23">
        <f>SUM(F60:F63)</f>
        <v>328.03999999999996</v>
      </c>
      <c r="G64" s="25">
        <f>SUM(G60:G63)</f>
        <v>23246.77</v>
      </c>
      <c r="H64" s="25">
        <f>SUM(H60:H63)</f>
        <v>16181.26</v>
      </c>
    </row>
    <row r="65" spans="1:8" s="4" customFormat="1" ht="11.25">
      <c r="A65" s="35"/>
      <c r="B65" s="24"/>
      <c r="C65" s="43"/>
      <c r="D65" s="44"/>
      <c r="E65" s="45"/>
      <c r="F65" s="43"/>
      <c r="G65" s="44"/>
      <c r="H65" s="44"/>
    </row>
    <row r="66" spans="1:8" ht="12">
      <c r="A66" s="36" t="s">
        <v>248</v>
      </c>
      <c r="B66" s="27">
        <v>442</v>
      </c>
      <c r="C66" s="28">
        <v>162.86</v>
      </c>
      <c r="D66" s="29">
        <f>C66*110</f>
        <v>17914.600000000002</v>
      </c>
      <c r="E66" s="30">
        <f>D66*70/100</f>
        <v>12540.220000000003</v>
      </c>
      <c r="F66" s="13">
        <v>142.25</v>
      </c>
      <c r="G66" s="14">
        <v>10498</v>
      </c>
      <c r="H66" s="14">
        <v>7326</v>
      </c>
    </row>
    <row r="67" spans="1:8" ht="12">
      <c r="A67" s="36" t="s">
        <v>249</v>
      </c>
      <c r="B67" s="1">
        <v>0</v>
      </c>
      <c r="C67" s="1">
        <v>0</v>
      </c>
      <c r="D67" s="1">
        <v>0</v>
      </c>
      <c r="E67" s="41">
        <v>0</v>
      </c>
      <c r="F67" s="28">
        <v>8.23</v>
      </c>
      <c r="G67" s="29">
        <v>606.71</v>
      </c>
      <c r="H67" s="29">
        <v>423.3</v>
      </c>
    </row>
    <row r="68" spans="1:8" s="4" customFormat="1" ht="11.25">
      <c r="A68" s="35" t="s">
        <v>248</v>
      </c>
      <c r="B68" s="24">
        <v>442</v>
      </c>
      <c r="C68" s="23">
        <v>162.86</v>
      </c>
      <c r="D68" s="25">
        <f>C68*110</f>
        <v>17914.600000000002</v>
      </c>
      <c r="E68" s="26">
        <f>D68*70/100</f>
        <v>12540.220000000003</v>
      </c>
      <c r="F68" s="23">
        <f>SUM(F66:F67)</f>
        <v>150.48</v>
      </c>
      <c r="G68" s="25">
        <f>SUM(G66:G67)</f>
        <v>11104.71</v>
      </c>
      <c r="H68" s="25">
        <f>SUM(H66:H67)</f>
        <v>7749.3</v>
      </c>
    </row>
    <row r="69" spans="1:8" s="4" customFormat="1" ht="11.25">
      <c r="A69" s="35"/>
      <c r="B69" s="7"/>
      <c r="C69" s="43"/>
      <c r="D69" s="44"/>
      <c r="E69" s="45"/>
      <c r="F69" s="49"/>
      <c r="G69" s="44"/>
      <c r="H69" s="44"/>
    </row>
    <row r="70" spans="1:8" ht="12">
      <c r="A70" s="36" t="s">
        <v>9</v>
      </c>
      <c r="B70" s="27">
        <v>875</v>
      </c>
      <c r="C70" s="28">
        <v>426.71</v>
      </c>
      <c r="D70" s="29">
        <f>C70*140</f>
        <v>59739.399999999994</v>
      </c>
      <c r="E70" s="30">
        <f>D70*70/100</f>
        <v>41817.579999999994</v>
      </c>
      <c r="F70" s="28">
        <v>330.02</v>
      </c>
      <c r="G70" s="29">
        <v>33424.33</v>
      </c>
      <c r="H70" s="29">
        <v>23358.22</v>
      </c>
    </row>
    <row r="71" spans="1:8" ht="12">
      <c r="A71" s="36" t="s">
        <v>192</v>
      </c>
      <c r="B71" s="27"/>
      <c r="C71" s="28">
        <v>0</v>
      </c>
      <c r="D71" s="29">
        <v>0</v>
      </c>
      <c r="E71" s="30">
        <v>0</v>
      </c>
      <c r="F71" s="28">
        <v>27.2</v>
      </c>
      <c r="G71" s="29">
        <v>2933.44</v>
      </c>
      <c r="H71" s="29">
        <v>2051.23</v>
      </c>
    </row>
    <row r="72" spans="1:8" ht="12">
      <c r="A72" s="36" t="s">
        <v>263</v>
      </c>
      <c r="B72" s="27">
        <v>0</v>
      </c>
      <c r="C72" s="28">
        <v>0</v>
      </c>
      <c r="D72" s="29">
        <v>0</v>
      </c>
      <c r="E72" s="30">
        <v>0</v>
      </c>
      <c r="F72" s="28">
        <v>46.9</v>
      </c>
      <c r="G72" s="29">
        <v>4945.87</v>
      </c>
      <c r="H72" s="29">
        <v>3459.07</v>
      </c>
    </row>
    <row r="73" spans="1:8" s="4" customFormat="1" ht="11.25">
      <c r="A73" s="35" t="s">
        <v>163</v>
      </c>
      <c r="B73" s="24">
        <f>B70</f>
        <v>875</v>
      </c>
      <c r="C73" s="23">
        <f>C70</f>
        <v>426.71</v>
      </c>
      <c r="D73" s="25">
        <f>D70</f>
        <v>59739.399999999994</v>
      </c>
      <c r="E73" s="26">
        <f>E70</f>
        <v>41817.579999999994</v>
      </c>
      <c r="F73" s="23">
        <f>SUM(F70:F72)</f>
        <v>404.11999999999995</v>
      </c>
      <c r="G73" s="25">
        <f>SUM(G70:G72)</f>
        <v>41303.64000000001</v>
      </c>
      <c r="H73" s="25">
        <f>SUM(H70:H72)</f>
        <v>28868.52</v>
      </c>
    </row>
    <row r="74" spans="1:8" s="4" customFormat="1" ht="11.25">
      <c r="A74" s="35"/>
      <c r="B74" s="7"/>
      <c r="C74" s="43"/>
      <c r="D74" s="44"/>
      <c r="E74" s="45"/>
      <c r="F74" s="43"/>
      <c r="G74" s="44"/>
      <c r="H74" s="44"/>
    </row>
    <row r="75" spans="1:8" s="4" customFormat="1" ht="11.25">
      <c r="A75" s="35" t="s">
        <v>10</v>
      </c>
      <c r="B75" s="24">
        <v>3</v>
      </c>
      <c r="C75" s="23">
        <v>0.8725</v>
      </c>
      <c r="D75" s="25">
        <f>C75*110</f>
        <v>95.97500000000001</v>
      </c>
      <c r="E75" s="26">
        <f>D75*70/100</f>
        <v>67.1825</v>
      </c>
      <c r="F75" s="23">
        <v>0.7725</v>
      </c>
      <c r="G75" s="25">
        <v>48.42</v>
      </c>
      <c r="H75" s="25">
        <v>33.79</v>
      </c>
    </row>
    <row r="76" spans="1:8" s="4" customFormat="1" ht="11.25">
      <c r="A76" s="35"/>
      <c r="B76" s="7"/>
      <c r="C76" s="43"/>
      <c r="D76" s="44"/>
      <c r="E76" s="45"/>
      <c r="F76" s="43"/>
      <c r="G76" s="44"/>
      <c r="H76" s="44"/>
    </row>
    <row r="77" spans="1:8" ht="12">
      <c r="A77" s="36" t="s">
        <v>11</v>
      </c>
      <c r="B77" s="27">
        <v>491</v>
      </c>
      <c r="C77" s="28">
        <v>191.89</v>
      </c>
      <c r="D77" s="29">
        <f>C77*130</f>
        <v>24945.699999999997</v>
      </c>
      <c r="E77" s="30">
        <f>D77*70/100</f>
        <v>17461.989999999998</v>
      </c>
      <c r="F77" s="28">
        <v>170.76</v>
      </c>
      <c r="G77" s="29">
        <v>15827.51</v>
      </c>
      <c r="H77" s="29">
        <v>11047.57</v>
      </c>
    </row>
    <row r="78" spans="1:8" ht="12">
      <c r="A78" s="36" t="s">
        <v>194</v>
      </c>
      <c r="B78" s="27"/>
      <c r="C78" s="28">
        <v>0</v>
      </c>
      <c r="D78" s="29">
        <v>0</v>
      </c>
      <c r="E78" s="30">
        <v>0</v>
      </c>
      <c r="F78" s="28">
        <v>4.52</v>
      </c>
      <c r="G78" s="29">
        <v>379.09</v>
      </c>
      <c r="H78" s="29">
        <v>262.22</v>
      </c>
    </row>
    <row r="79" spans="1:8" ht="12">
      <c r="A79" s="36" t="s">
        <v>269</v>
      </c>
      <c r="B79" s="27">
        <v>0</v>
      </c>
      <c r="C79" s="28">
        <v>0</v>
      </c>
      <c r="D79" s="29">
        <v>0</v>
      </c>
      <c r="E79" s="30">
        <v>0</v>
      </c>
      <c r="F79" s="28">
        <v>7</v>
      </c>
      <c r="G79" s="29">
        <v>689.41</v>
      </c>
      <c r="H79" s="29">
        <v>464.84</v>
      </c>
    </row>
    <row r="80" spans="1:8" s="4" customFormat="1" ht="11.25">
      <c r="A80" s="35" t="s">
        <v>165</v>
      </c>
      <c r="B80" s="24">
        <f>B77</f>
        <v>491</v>
      </c>
      <c r="C80" s="23">
        <f>C77</f>
        <v>191.89</v>
      </c>
      <c r="D80" s="25">
        <f>D77</f>
        <v>24945.699999999997</v>
      </c>
      <c r="E80" s="26">
        <f>E77</f>
        <v>17461.989999999998</v>
      </c>
      <c r="F80" s="23">
        <f>SUM(F77:F79)</f>
        <v>182.28</v>
      </c>
      <c r="G80" s="25">
        <f>SUM(G77:G79)</f>
        <v>16896.010000000002</v>
      </c>
      <c r="H80" s="25">
        <f>SUM(H77:H79)</f>
        <v>11774.63</v>
      </c>
    </row>
    <row r="81" spans="1:8" s="4" customFormat="1" ht="11.25">
      <c r="A81" s="35"/>
      <c r="B81" s="7"/>
      <c r="C81" s="43"/>
      <c r="D81" s="44"/>
      <c r="E81" s="45"/>
      <c r="F81" s="43"/>
      <c r="G81" s="44"/>
      <c r="H81" s="44"/>
    </row>
    <row r="82" spans="1:8" ht="12">
      <c r="A82" s="36" t="s">
        <v>13</v>
      </c>
      <c r="B82" s="27">
        <v>48</v>
      </c>
      <c r="C82" s="28">
        <v>16.02</v>
      </c>
      <c r="D82" s="29">
        <f>C82*60</f>
        <v>961.1999999999999</v>
      </c>
      <c r="E82" s="30">
        <f>D82*70/100</f>
        <v>672.84</v>
      </c>
      <c r="F82" s="28">
        <v>13.07</v>
      </c>
      <c r="G82" s="29">
        <v>517.37</v>
      </c>
      <c r="H82" s="29">
        <v>362.15</v>
      </c>
    </row>
    <row r="83" spans="1:8" ht="12">
      <c r="A83" s="36" t="s">
        <v>270</v>
      </c>
      <c r="B83" s="27">
        <v>0</v>
      </c>
      <c r="C83" s="28">
        <v>0</v>
      </c>
      <c r="D83" s="29">
        <v>0</v>
      </c>
      <c r="E83" s="30">
        <v>0</v>
      </c>
      <c r="F83" s="28">
        <v>0.48</v>
      </c>
      <c r="G83" s="29">
        <v>16.7</v>
      </c>
      <c r="H83" s="29">
        <v>11.14</v>
      </c>
    </row>
    <row r="84" spans="1:8" ht="12">
      <c r="A84" s="36" t="s">
        <v>185</v>
      </c>
      <c r="B84" s="27">
        <v>0</v>
      </c>
      <c r="C84" s="28">
        <v>0</v>
      </c>
      <c r="D84" s="29">
        <v>0</v>
      </c>
      <c r="E84" s="30">
        <v>0</v>
      </c>
      <c r="F84" s="28">
        <v>1.0916</v>
      </c>
      <c r="G84" s="29">
        <v>26.94</v>
      </c>
      <c r="H84" s="29">
        <v>18.72</v>
      </c>
    </row>
    <row r="85" spans="1:8" s="4" customFormat="1" ht="11.25">
      <c r="A85" s="35" t="s">
        <v>166</v>
      </c>
      <c r="B85" s="24">
        <f>B82</f>
        <v>48</v>
      </c>
      <c r="C85" s="23">
        <f>C82</f>
        <v>16.02</v>
      </c>
      <c r="D85" s="25">
        <f>D82</f>
        <v>961.1999999999999</v>
      </c>
      <c r="E85" s="26">
        <f>E82</f>
        <v>672.84</v>
      </c>
      <c r="F85" s="23">
        <f>SUM(F82:F84)</f>
        <v>14.6416</v>
      </c>
      <c r="G85" s="25">
        <f>SUM(G82:G84)</f>
        <v>561.0100000000001</v>
      </c>
      <c r="H85" s="25">
        <f>SUM(H82:H84)</f>
        <v>392.01</v>
      </c>
    </row>
    <row r="86" spans="1:8" s="4" customFormat="1" ht="11.25">
      <c r="A86" s="35"/>
      <c r="B86" s="7"/>
      <c r="C86" s="43"/>
      <c r="D86" s="44"/>
      <c r="E86" s="45"/>
      <c r="F86" s="43"/>
      <c r="G86" s="44"/>
      <c r="H86" s="44"/>
    </row>
    <row r="87" spans="1:8" s="4" customFormat="1" ht="11.25">
      <c r="A87" s="35" t="s">
        <v>169</v>
      </c>
      <c r="B87" s="24">
        <v>772</v>
      </c>
      <c r="C87" s="23">
        <v>246.3</v>
      </c>
      <c r="D87" s="25">
        <f>C87*140</f>
        <v>34482</v>
      </c>
      <c r="E87" s="26">
        <f>D87*70/100</f>
        <v>24137.4</v>
      </c>
      <c r="F87" s="23">
        <v>244.59</v>
      </c>
      <c r="G87" s="25">
        <v>28390</v>
      </c>
      <c r="H87" s="25">
        <v>19866</v>
      </c>
    </row>
    <row r="88" spans="1:8" s="4" customFormat="1" ht="11.25">
      <c r="A88" s="35"/>
      <c r="B88" s="7"/>
      <c r="C88" s="43"/>
      <c r="D88" s="44"/>
      <c r="E88" s="45"/>
      <c r="F88" s="23"/>
      <c r="G88" s="44"/>
      <c r="H88" s="44"/>
    </row>
    <row r="89" spans="1:8" s="4" customFormat="1" ht="11.25">
      <c r="A89" s="35" t="s">
        <v>19</v>
      </c>
      <c r="B89" s="24">
        <v>86</v>
      </c>
      <c r="C89" s="23">
        <v>15.08</v>
      </c>
      <c r="D89" s="25">
        <f>C89*140</f>
        <v>2111.2</v>
      </c>
      <c r="E89" s="26">
        <f>D89*70/100</f>
        <v>1477.84</v>
      </c>
      <c r="F89" s="23">
        <v>13.38</v>
      </c>
      <c r="G89" s="25">
        <v>1754.89</v>
      </c>
      <c r="H89" s="25">
        <v>1227.81</v>
      </c>
    </row>
    <row r="90" spans="1:8" s="4" customFormat="1" ht="11.25">
      <c r="A90" s="35"/>
      <c r="B90" s="7"/>
      <c r="C90" s="43"/>
      <c r="D90" s="44"/>
      <c r="E90" s="45"/>
      <c r="F90" s="23"/>
      <c r="G90" s="44"/>
      <c r="H90" s="44"/>
    </row>
    <row r="91" spans="1:8" s="4" customFormat="1" ht="11.25">
      <c r="A91" s="35" t="s">
        <v>24</v>
      </c>
      <c r="B91" s="24">
        <v>42</v>
      </c>
      <c r="C91" s="23">
        <v>18.67</v>
      </c>
      <c r="D91" s="25">
        <f>C91*125</f>
        <v>2333.75</v>
      </c>
      <c r="E91" s="26">
        <f>D91*70/100</f>
        <v>1633.625</v>
      </c>
      <c r="F91" s="23">
        <v>17.17</v>
      </c>
      <c r="G91" s="25">
        <v>1374.32</v>
      </c>
      <c r="H91" s="25">
        <v>955.55</v>
      </c>
    </row>
    <row r="92" spans="1:8" s="4" customFormat="1" ht="11.25">
      <c r="A92" s="35"/>
      <c r="B92" s="7"/>
      <c r="C92" s="43"/>
      <c r="D92" s="44"/>
      <c r="E92" s="45"/>
      <c r="F92" s="23"/>
      <c r="G92" s="44"/>
      <c r="H92" s="44"/>
    </row>
    <row r="93" spans="1:8" s="4" customFormat="1" ht="11.25">
      <c r="A93" s="35" t="s">
        <v>22</v>
      </c>
      <c r="B93" s="24">
        <v>3</v>
      </c>
      <c r="C93" s="23">
        <v>0.7816</v>
      </c>
      <c r="D93" s="25">
        <f>C93*125</f>
        <v>97.69999999999999</v>
      </c>
      <c r="E93" s="26">
        <f>D93*70/100</f>
        <v>68.38999999999999</v>
      </c>
      <c r="F93" s="23">
        <v>0</v>
      </c>
      <c r="G93" s="23">
        <v>0</v>
      </c>
      <c r="H93" s="23">
        <f>G93*70/100</f>
        <v>0</v>
      </c>
    </row>
    <row r="94" spans="1:8" s="4" customFormat="1" ht="11.25">
      <c r="A94" s="35"/>
      <c r="B94" s="7"/>
      <c r="C94" s="43"/>
      <c r="D94" s="44"/>
      <c r="E94" s="45"/>
      <c r="F94" s="23"/>
      <c r="G94" s="43"/>
      <c r="H94" s="43"/>
    </row>
    <row r="95" spans="1:8" ht="12">
      <c r="A95" s="36" t="s">
        <v>23</v>
      </c>
      <c r="B95" s="42"/>
      <c r="C95" s="28">
        <v>17.79</v>
      </c>
      <c r="D95" s="29">
        <f>C95*125</f>
        <v>2223.75</v>
      </c>
      <c r="E95" s="30">
        <f>D95*70/100</f>
        <v>1556.625</v>
      </c>
      <c r="F95" s="28">
        <v>17.28</v>
      </c>
      <c r="G95" s="29">
        <v>1472.89</v>
      </c>
      <c r="H95" s="29">
        <v>1030.85</v>
      </c>
    </row>
    <row r="96" spans="1:8" ht="12">
      <c r="A96" s="36" t="s">
        <v>308</v>
      </c>
      <c r="B96" s="42"/>
      <c r="C96" s="28">
        <v>0</v>
      </c>
      <c r="D96" s="29">
        <v>0</v>
      </c>
      <c r="E96" s="30">
        <v>0</v>
      </c>
      <c r="F96" s="28">
        <v>0.11</v>
      </c>
      <c r="G96" s="29">
        <v>6.5</v>
      </c>
      <c r="H96" s="29">
        <v>2.08</v>
      </c>
    </row>
    <row r="97" spans="1:8" s="4" customFormat="1" ht="11.25">
      <c r="A97" s="35" t="s">
        <v>23</v>
      </c>
      <c r="B97" s="24">
        <v>20</v>
      </c>
      <c r="C97" s="23">
        <v>17.79</v>
      </c>
      <c r="D97" s="25">
        <f>C97*125</f>
        <v>2223.75</v>
      </c>
      <c r="E97" s="26">
        <f>D97*70/100</f>
        <v>1556.625</v>
      </c>
      <c r="F97" s="23">
        <f>SUM(F95:F96)</f>
        <v>17.39</v>
      </c>
      <c r="G97" s="25">
        <f>SUM(G95:G96)</f>
        <v>1479.39</v>
      </c>
      <c r="H97" s="25">
        <f>SUM(H95:H96)</f>
        <v>1032.9299999999998</v>
      </c>
    </row>
    <row r="98" spans="1:8" s="4" customFormat="1" ht="11.25">
      <c r="A98" s="35"/>
      <c r="B98" s="7"/>
      <c r="C98" s="43"/>
      <c r="D98" s="44"/>
      <c r="E98" s="45"/>
      <c r="F98" s="43"/>
      <c r="G98" s="44"/>
      <c r="H98" s="44"/>
    </row>
    <row r="99" spans="1:8" s="4" customFormat="1" ht="11.25">
      <c r="A99" s="35" t="s">
        <v>25</v>
      </c>
      <c r="B99" s="24">
        <v>1</v>
      </c>
      <c r="C99" s="23">
        <v>0.12</v>
      </c>
      <c r="D99" s="25">
        <f>C99*125</f>
        <v>15</v>
      </c>
      <c r="E99" s="26">
        <f>D99*70/100</f>
        <v>10.5</v>
      </c>
      <c r="F99" s="23">
        <v>0.12</v>
      </c>
      <c r="G99" s="25">
        <v>8.29</v>
      </c>
      <c r="H99" s="25">
        <v>5.8</v>
      </c>
    </row>
    <row r="100" spans="1:8" s="4" customFormat="1" ht="11.25">
      <c r="A100" s="35"/>
      <c r="B100" s="7"/>
      <c r="C100" s="43"/>
      <c r="D100" s="44"/>
      <c r="E100" s="45"/>
      <c r="F100" s="43"/>
      <c r="G100" s="44"/>
      <c r="H100" s="44"/>
    </row>
    <row r="101" spans="1:8" s="4" customFormat="1" ht="11.25">
      <c r="A101" s="35" t="s">
        <v>93</v>
      </c>
      <c r="B101" s="24">
        <v>8</v>
      </c>
      <c r="C101" s="23">
        <v>2.8237</v>
      </c>
      <c r="D101" s="25">
        <f>C101*125</f>
        <v>352.96250000000003</v>
      </c>
      <c r="E101" s="26">
        <f>D101*70/100</f>
        <v>247.07375000000005</v>
      </c>
      <c r="F101" s="23">
        <v>2.5837</v>
      </c>
      <c r="G101" s="25">
        <v>191</v>
      </c>
      <c r="H101" s="25">
        <f>G101*70/100</f>
        <v>133.7</v>
      </c>
    </row>
    <row r="102" spans="1:8" s="4" customFormat="1" ht="11.25">
      <c r="A102" s="35"/>
      <c r="B102" s="7"/>
      <c r="C102" s="43"/>
      <c r="D102" s="44"/>
      <c r="E102" s="45"/>
      <c r="F102" s="43"/>
      <c r="G102" s="44"/>
      <c r="H102" s="44"/>
    </row>
    <row r="103" spans="1:8" s="4" customFormat="1" ht="11.25">
      <c r="A103" s="35" t="s">
        <v>27</v>
      </c>
      <c r="B103" s="24">
        <v>96</v>
      </c>
      <c r="C103" s="23">
        <v>63.18</v>
      </c>
      <c r="D103" s="25">
        <f>C103*125</f>
        <v>7897.5</v>
      </c>
      <c r="E103" s="26">
        <f>D103*70/100</f>
        <v>5528.25</v>
      </c>
      <c r="F103" s="23">
        <v>58.6</v>
      </c>
      <c r="G103" s="25">
        <v>3934.25</v>
      </c>
      <c r="H103" s="25">
        <v>2745.81</v>
      </c>
    </row>
    <row r="104" spans="1:8" s="4" customFormat="1" ht="11.25">
      <c r="A104" s="35"/>
      <c r="B104" s="7"/>
      <c r="C104" s="43"/>
      <c r="D104" s="44"/>
      <c r="E104" s="45"/>
      <c r="F104" s="43"/>
      <c r="G104" s="44"/>
      <c r="H104" s="44"/>
    </row>
    <row r="105" spans="1:8" ht="12">
      <c r="A105" s="36" t="s">
        <v>21</v>
      </c>
      <c r="B105" s="42"/>
      <c r="C105" s="28">
        <v>69.4</v>
      </c>
      <c r="D105" s="29">
        <f>C105*125</f>
        <v>8675</v>
      </c>
      <c r="E105" s="30">
        <f>D105*70/100</f>
        <v>6072.5</v>
      </c>
      <c r="F105" s="28">
        <v>60.18</v>
      </c>
      <c r="G105" s="29">
        <v>4800.11</v>
      </c>
      <c r="H105" s="29">
        <v>3358.33</v>
      </c>
    </row>
    <row r="106" spans="1:8" ht="12">
      <c r="A106" s="36" t="s">
        <v>309</v>
      </c>
      <c r="B106" s="42"/>
      <c r="C106" s="28">
        <v>0</v>
      </c>
      <c r="D106" s="29">
        <v>0</v>
      </c>
      <c r="E106" s="30">
        <v>0</v>
      </c>
      <c r="F106" s="28">
        <v>0.24</v>
      </c>
      <c r="G106" s="29">
        <v>29.3</v>
      </c>
      <c r="H106" s="29">
        <v>9.38</v>
      </c>
    </row>
    <row r="107" spans="1:8" s="4" customFormat="1" ht="11.25">
      <c r="A107" s="35" t="s">
        <v>21</v>
      </c>
      <c r="B107" s="24">
        <v>121</v>
      </c>
      <c r="C107" s="23">
        <v>69.4</v>
      </c>
      <c r="D107" s="25">
        <f>C107*125</f>
        <v>8675</v>
      </c>
      <c r="E107" s="26">
        <f>D107*70/100</f>
        <v>6072.5</v>
      </c>
      <c r="F107" s="23">
        <f>SUM(F105:F106)</f>
        <v>60.42</v>
      </c>
      <c r="G107" s="25">
        <f>SUM(G105:G106)</f>
        <v>4829.41</v>
      </c>
      <c r="H107" s="25">
        <f>SUM(H105:H106)</f>
        <v>3367.71</v>
      </c>
    </row>
    <row r="108" spans="1:8" s="4" customFormat="1" ht="11.25">
      <c r="A108" s="35"/>
      <c r="B108" s="7"/>
      <c r="C108" s="43"/>
      <c r="D108" s="44"/>
      <c r="E108" s="45"/>
      <c r="F108" s="43"/>
      <c r="G108" s="44"/>
      <c r="H108" s="44"/>
    </row>
    <row r="109" spans="1:8" s="4" customFormat="1" ht="11.25">
      <c r="A109" s="35" t="s">
        <v>26</v>
      </c>
      <c r="B109" s="24">
        <v>3</v>
      </c>
      <c r="C109" s="23">
        <v>1.0302</v>
      </c>
      <c r="D109" s="25">
        <f>C109*125</f>
        <v>128.775</v>
      </c>
      <c r="E109" s="26">
        <f>D109*70/100</f>
        <v>90.1425</v>
      </c>
      <c r="F109" s="23">
        <v>0.0954</v>
      </c>
      <c r="G109" s="25">
        <v>8.5</v>
      </c>
      <c r="H109" s="25">
        <v>5.95</v>
      </c>
    </row>
    <row r="110" spans="1:8" s="4" customFormat="1" ht="11.25">
      <c r="A110" s="35"/>
      <c r="B110" s="7"/>
      <c r="C110" s="43"/>
      <c r="D110" s="44"/>
      <c r="E110" s="45"/>
      <c r="F110" s="43"/>
      <c r="G110" s="44"/>
      <c r="H110" s="44"/>
    </row>
    <row r="111" spans="1:8" ht="12">
      <c r="A111" s="36" t="s">
        <v>32</v>
      </c>
      <c r="B111" s="27">
        <v>121</v>
      </c>
      <c r="C111" s="28">
        <v>54.11</v>
      </c>
      <c r="D111" s="29">
        <f>C111*100</f>
        <v>5411</v>
      </c>
      <c r="E111" s="30">
        <f>D111*70/100</f>
        <v>3787.7</v>
      </c>
      <c r="F111" s="28">
        <v>43.23</v>
      </c>
      <c r="G111" s="29">
        <v>2889.44</v>
      </c>
      <c r="H111" s="29">
        <v>2017.14</v>
      </c>
    </row>
    <row r="112" spans="1:8" ht="12">
      <c r="A112" s="36" t="s">
        <v>210</v>
      </c>
      <c r="B112" s="27"/>
      <c r="C112" s="28">
        <v>0</v>
      </c>
      <c r="D112" s="29">
        <v>0</v>
      </c>
      <c r="E112" s="30">
        <v>0</v>
      </c>
      <c r="F112" s="28">
        <v>1.5055</v>
      </c>
      <c r="G112" s="29">
        <v>149.91</v>
      </c>
      <c r="H112" s="29">
        <v>104.94</v>
      </c>
    </row>
    <row r="113" spans="1:8" ht="12">
      <c r="A113" s="36" t="s">
        <v>283</v>
      </c>
      <c r="B113" s="27">
        <v>0</v>
      </c>
      <c r="C113" s="28">
        <v>0</v>
      </c>
      <c r="D113" s="29">
        <v>0</v>
      </c>
      <c r="E113" s="30">
        <v>0</v>
      </c>
      <c r="F113" s="28">
        <v>0.32</v>
      </c>
      <c r="G113" s="29">
        <v>24.91</v>
      </c>
      <c r="H113" s="29">
        <v>9.96</v>
      </c>
    </row>
    <row r="114" spans="1:8" s="4" customFormat="1" ht="11.25">
      <c r="A114" s="35" t="s">
        <v>183</v>
      </c>
      <c r="B114" s="24">
        <f>B111</f>
        <v>121</v>
      </c>
      <c r="C114" s="23">
        <f>C111</f>
        <v>54.11</v>
      </c>
      <c r="D114" s="25">
        <f>D111</f>
        <v>5411</v>
      </c>
      <c r="E114" s="26">
        <f>E111</f>
        <v>3787.7</v>
      </c>
      <c r="F114" s="23">
        <f>SUM(F111:F113)</f>
        <v>45.055499999999995</v>
      </c>
      <c r="G114" s="25">
        <f>SUM(G111:G113)</f>
        <v>3064.2599999999998</v>
      </c>
      <c r="H114" s="25">
        <f>SUM(H111:H113)</f>
        <v>2132.04</v>
      </c>
    </row>
    <row r="115" spans="1:8" s="4" customFormat="1" ht="11.25">
      <c r="A115" s="35"/>
      <c r="B115" s="7"/>
      <c r="C115" s="43"/>
      <c r="D115" s="44"/>
      <c r="E115" s="45"/>
      <c r="F115" s="43"/>
      <c r="G115" s="44"/>
      <c r="H115" s="44"/>
    </row>
    <row r="116" spans="1:8" ht="12">
      <c r="A116" s="36" t="s">
        <v>200</v>
      </c>
      <c r="B116" s="27">
        <v>117</v>
      </c>
      <c r="C116" s="28">
        <v>55.86</v>
      </c>
      <c r="D116" s="29">
        <f>C116*110</f>
        <v>6144.6</v>
      </c>
      <c r="E116" s="30">
        <f>D116*70/100</f>
        <v>4301.22</v>
      </c>
      <c r="F116" s="28">
        <v>47.02</v>
      </c>
      <c r="G116" s="29">
        <v>4091.91</v>
      </c>
      <c r="H116" s="29">
        <v>2855.09</v>
      </c>
    </row>
    <row r="117" spans="1:8" ht="12">
      <c r="A117" s="36" t="s">
        <v>199</v>
      </c>
      <c r="B117" s="27"/>
      <c r="C117" s="28">
        <v>0</v>
      </c>
      <c r="D117" s="29">
        <v>0</v>
      </c>
      <c r="E117" s="30">
        <v>0</v>
      </c>
      <c r="F117" s="28">
        <v>2.48</v>
      </c>
      <c r="G117" s="29">
        <v>262.15</v>
      </c>
      <c r="H117" s="29">
        <v>183.51</v>
      </c>
    </row>
    <row r="118" spans="1:8" ht="12">
      <c r="A118" s="36" t="s">
        <v>271</v>
      </c>
      <c r="B118" s="27">
        <v>0</v>
      </c>
      <c r="C118" s="28">
        <v>0</v>
      </c>
      <c r="D118" s="29">
        <v>0</v>
      </c>
      <c r="E118" s="30">
        <v>0</v>
      </c>
      <c r="F118" s="28">
        <v>0.52</v>
      </c>
      <c r="G118" s="29">
        <v>43.33</v>
      </c>
      <c r="H118" s="29">
        <v>17.33</v>
      </c>
    </row>
    <row r="119" spans="1:8" s="4" customFormat="1" ht="11.25">
      <c r="A119" s="35" t="s">
        <v>171</v>
      </c>
      <c r="B119" s="24">
        <f>B116</f>
        <v>117</v>
      </c>
      <c r="C119" s="23">
        <f>C116</f>
        <v>55.86</v>
      </c>
      <c r="D119" s="25">
        <f>D116</f>
        <v>6144.6</v>
      </c>
      <c r="E119" s="26">
        <f>E116</f>
        <v>4301.22</v>
      </c>
      <c r="F119" s="23">
        <f>SUM(F116:F118)</f>
        <v>50.02</v>
      </c>
      <c r="G119" s="25">
        <f>SUM(G116:G118)</f>
        <v>4397.389999999999</v>
      </c>
      <c r="H119" s="25">
        <f>SUM(H116:H118)</f>
        <v>3055.9300000000003</v>
      </c>
    </row>
    <row r="120" spans="1:8" s="4" customFormat="1" ht="11.25">
      <c r="A120" s="35"/>
      <c r="B120" s="7"/>
      <c r="C120" s="43"/>
      <c r="D120" s="44"/>
      <c r="E120" s="45"/>
      <c r="F120" s="43"/>
      <c r="G120" s="44"/>
      <c r="H120" s="44"/>
    </row>
    <row r="121" spans="1:8" s="4" customFormat="1" ht="11.25">
      <c r="A121" s="35" t="s">
        <v>28</v>
      </c>
      <c r="B121" s="24">
        <v>62</v>
      </c>
      <c r="C121" s="23">
        <v>7.77</v>
      </c>
      <c r="D121" s="25">
        <f>C121*125</f>
        <v>971.25</v>
      </c>
      <c r="E121" s="26">
        <f>D121*70/100</f>
        <v>679.875</v>
      </c>
      <c r="F121" s="23">
        <v>2.22</v>
      </c>
      <c r="G121" s="25">
        <v>128.59</v>
      </c>
      <c r="H121" s="25">
        <v>90.02</v>
      </c>
    </row>
    <row r="122" spans="1:8" s="4" customFormat="1" ht="11.25">
      <c r="A122" s="35"/>
      <c r="B122" s="24"/>
      <c r="C122" s="43"/>
      <c r="D122" s="44"/>
      <c r="E122" s="45"/>
      <c r="F122" s="43"/>
      <c r="G122" s="44"/>
      <c r="H122" s="44"/>
    </row>
    <row r="123" spans="1:8" ht="12">
      <c r="A123" s="36" t="s">
        <v>29</v>
      </c>
      <c r="B123" s="27"/>
      <c r="C123" s="28">
        <v>81.21</v>
      </c>
      <c r="D123" s="29">
        <f>C123*130</f>
        <v>10557.3</v>
      </c>
      <c r="E123" s="30">
        <f>D123*70/100</f>
        <v>7390.11</v>
      </c>
      <c r="F123" s="28">
        <v>61.09</v>
      </c>
      <c r="G123" s="29">
        <v>6244.53</v>
      </c>
      <c r="H123" s="29">
        <v>4367.14</v>
      </c>
    </row>
    <row r="124" spans="1:8" ht="12">
      <c r="A124" s="36" t="s">
        <v>201</v>
      </c>
      <c r="B124" s="42"/>
      <c r="C124" s="28">
        <v>0</v>
      </c>
      <c r="D124" s="29">
        <v>0</v>
      </c>
      <c r="E124" s="30">
        <v>0</v>
      </c>
      <c r="F124" s="28">
        <v>1.09</v>
      </c>
      <c r="G124" s="29">
        <v>141.5</v>
      </c>
      <c r="H124" s="29">
        <v>99.05</v>
      </c>
    </row>
    <row r="125" spans="1:8" s="4" customFormat="1" ht="11.25">
      <c r="A125" s="35" t="s">
        <v>29</v>
      </c>
      <c r="B125" s="24">
        <v>202</v>
      </c>
      <c r="C125" s="23">
        <f aca="true" t="shared" si="4" ref="C125:H125">SUM(C123:C124)</f>
        <v>81.21</v>
      </c>
      <c r="D125" s="25">
        <f t="shared" si="4"/>
        <v>10557.3</v>
      </c>
      <c r="E125" s="26">
        <f t="shared" si="4"/>
        <v>7390.11</v>
      </c>
      <c r="F125" s="23">
        <f t="shared" si="4"/>
        <v>62.18000000000001</v>
      </c>
      <c r="G125" s="25">
        <f t="shared" si="4"/>
        <v>6386.03</v>
      </c>
      <c r="H125" s="25">
        <f t="shared" si="4"/>
        <v>4466.1900000000005</v>
      </c>
    </row>
    <row r="126" spans="1:8" s="4" customFormat="1" ht="11.25">
      <c r="A126" s="35"/>
      <c r="B126" s="7"/>
      <c r="C126" s="43"/>
      <c r="D126" s="44"/>
      <c r="E126" s="45"/>
      <c r="F126" s="43"/>
      <c r="G126" s="44"/>
      <c r="H126" s="44"/>
    </row>
    <row r="127" spans="1:8" ht="12">
      <c r="A127" s="36" t="s">
        <v>31</v>
      </c>
      <c r="B127" s="42"/>
      <c r="C127" s="28">
        <v>14.59</v>
      </c>
      <c r="D127" s="29">
        <f>C127*100</f>
        <v>1459</v>
      </c>
      <c r="E127" s="30">
        <f>D127*70/100</f>
        <v>1021.3</v>
      </c>
      <c r="F127" s="28">
        <v>10.51</v>
      </c>
      <c r="G127" s="29">
        <v>816.55</v>
      </c>
      <c r="H127" s="29">
        <v>568.34</v>
      </c>
    </row>
    <row r="128" spans="1:8" ht="12">
      <c r="A128" s="36" t="s">
        <v>206</v>
      </c>
      <c r="B128" s="42"/>
      <c r="C128" s="28">
        <v>0</v>
      </c>
      <c r="D128" s="29">
        <v>0</v>
      </c>
      <c r="E128" s="30">
        <v>0</v>
      </c>
      <c r="F128" s="28">
        <v>1.4388</v>
      </c>
      <c r="G128" s="29">
        <v>124.2</v>
      </c>
      <c r="H128" s="29">
        <v>86.94</v>
      </c>
    </row>
    <row r="129" spans="1:8" ht="12">
      <c r="A129" s="36" t="s">
        <v>322</v>
      </c>
      <c r="B129" s="42"/>
      <c r="C129" s="28">
        <v>0</v>
      </c>
      <c r="D129" s="29">
        <v>0</v>
      </c>
      <c r="E129" s="30">
        <v>0</v>
      </c>
      <c r="F129" s="28">
        <v>0.07</v>
      </c>
      <c r="G129" s="29">
        <v>6.83</v>
      </c>
      <c r="H129" s="29">
        <v>2.73</v>
      </c>
    </row>
    <row r="130" spans="1:8" s="4" customFormat="1" ht="11.25">
      <c r="A130" s="35" t="s">
        <v>31</v>
      </c>
      <c r="B130" s="24">
        <v>24</v>
      </c>
      <c r="C130" s="23">
        <f aca="true" t="shared" si="5" ref="C130:H130">SUM(C127:C129)</f>
        <v>14.59</v>
      </c>
      <c r="D130" s="25">
        <f t="shared" si="5"/>
        <v>1459</v>
      </c>
      <c r="E130" s="26">
        <f t="shared" si="5"/>
        <v>1021.3</v>
      </c>
      <c r="F130" s="23">
        <f t="shared" si="5"/>
        <v>12.0188</v>
      </c>
      <c r="G130" s="25">
        <f t="shared" si="5"/>
        <v>947.58</v>
      </c>
      <c r="H130" s="25">
        <f t="shared" si="5"/>
        <v>658.01</v>
      </c>
    </row>
    <row r="131" spans="1:8" s="4" customFormat="1" ht="11.25">
      <c r="A131" s="35"/>
      <c r="B131" s="7"/>
      <c r="C131" s="43"/>
      <c r="D131" s="44"/>
      <c r="E131" s="45"/>
      <c r="F131" s="43"/>
      <c r="G131" s="44"/>
      <c r="H131" s="44"/>
    </row>
    <row r="132" spans="1:8" ht="12">
      <c r="A132" s="36" t="s">
        <v>30</v>
      </c>
      <c r="B132" s="42"/>
      <c r="C132" s="28">
        <v>14.8</v>
      </c>
      <c r="D132" s="29">
        <f>C132*125</f>
        <v>1850</v>
      </c>
      <c r="E132" s="30">
        <f>D132*70/100</f>
        <v>1295</v>
      </c>
      <c r="F132" s="28">
        <v>12.32</v>
      </c>
      <c r="G132" s="29">
        <v>859.82</v>
      </c>
      <c r="H132" s="29">
        <v>600.88</v>
      </c>
    </row>
    <row r="133" spans="1:8" ht="12">
      <c r="A133" s="36" t="s">
        <v>204</v>
      </c>
      <c r="B133" s="42"/>
      <c r="C133" s="28">
        <v>0</v>
      </c>
      <c r="D133" s="29">
        <v>0</v>
      </c>
      <c r="E133" s="30">
        <v>0</v>
      </c>
      <c r="F133" s="28">
        <v>0.9499</v>
      </c>
      <c r="G133" s="29">
        <v>94.65</v>
      </c>
      <c r="H133" s="29">
        <v>66.26</v>
      </c>
    </row>
    <row r="134" spans="1:8" s="4" customFormat="1" ht="11.25">
      <c r="A134" s="35" t="s">
        <v>30</v>
      </c>
      <c r="B134" s="24">
        <v>48</v>
      </c>
      <c r="C134" s="23">
        <f aca="true" t="shared" si="6" ref="C134:H134">SUM(C132:C133)</f>
        <v>14.8</v>
      </c>
      <c r="D134" s="25">
        <f t="shared" si="6"/>
        <v>1850</v>
      </c>
      <c r="E134" s="26">
        <f t="shared" si="6"/>
        <v>1295</v>
      </c>
      <c r="F134" s="23">
        <f t="shared" si="6"/>
        <v>13.2699</v>
      </c>
      <c r="G134" s="25">
        <f t="shared" si="6"/>
        <v>954.47</v>
      </c>
      <c r="H134" s="25">
        <f t="shared" si="6"/>
        <v>667.14</v>
      </c>
    </row>
    <row r="135" spans="1:8" s="4" customFormat="1" ht="11.25">
      <c r="A135" s="35"/>
      <c r="B135" s="7"/>
      <c r="C135" s="43"/>
      <c r="D135" s="44"/>
      <c r="E135" s="45"/>
      <c r="F135" s="43"/>
      <c r="G135" s="44"/>
      <c r="H135" s="44"/>
    </row>
    <row r="136" spans="1:8" ht="12">
      <c r="A136" s="36" t="s">
        <v>94</v>
      </c>
      <c r="B136" s="42"/>
      <c r="C136" s="28">
        <v>64.01</v>
      </c>
      <c r="D136" s="29">
        <f>C136*125</f>
        <v>8001.250000000001</v>
      </c>
      <c r="E136" s="30">
        <f>D136*70/100</f>
        <v>5600.875000000001</v>
      </c>
      <c r="F136" s="28">
        <v>55.33</v>
      </c>
      <c r="G136" s="29">
        <v>4667.02</v>
      </c>
      <c r="H136" s="29">
        <v>3259.21</v>
      </c>
    </row>
    <row r="137" spans="1:8" ht="12">
      <c r="A137" s="36" t="s">
        <v>208</v>
      </c>
      <c r="B137" s="42"/>
      <c r="C137" s="28">
        <v>0</v>
      </c>
      <c r="D137" s="29">
        <v>0</v>
      </c>
      <c r="E137" s="30">
        <v>0</v>
      </c>
      <c r="F137" s="28">
        <v>1.74</v>
      </c>
      <c r="G137" s="29">
        <v>173.7</v>
      </c>
      <c r="H137" s="29">
        <v>121.59</v>
      </c>
    </row>
    <row r="138" spans="1:8" s="4" customFormat="1" ht="11.25">
      <c r="A138" s="35" t="s">
        <v>94</v>
      </c>
      <c r="B138" s="24">
        <v>191</v>
      </c>
      <c r="C138" s="23">
        <f aca="true" t="shared" si="7" ref="C138:H138">SUM(C136:C137)</f>
        <v>64.01</v>
      </c>
      <c r="D138" s="25">
        <f t="shared" si="7"/>
        <v>8001.250000000001</v>
      </c>
      <c r="E138" s="26">
        <f t="shared" si="7"/>
        <v>5600.875000000001</v>
      </c>
      <c r="F138" s="23">
        <f t="shared" si="7"/>
        <v>57.07</v>
      </c>
      <c r="G138" s="25">
        <f t="shared" si="7"/>
        <v>4840.72</v>
      </c>
      <c r="H138" s="25">
        <f t="shared" si="7"/>
        <v>3380.8</v>
      </c>
    </row>
    <row r="139" spans="1:8" s="4" customFormat="1" ht="11.25">
      <c r="A139" s="35"/>
      <c r="B139" s="7"/>
      <c r="C139" s="43"/>
      <c r="D139" s="44"/>
      <c r="E139" s="45"/>
      <c r="F139" s="43"/>
      <c r="G139" s="44"/>
      <c r="H139" s="44"/>
    </row>
    <row r="140" spans="1:8" ht="12">
      <c r="A140" s="36" t="s">
        <v>33</v>
      </c>
      <c r="B140" s="42"/>
      <c r="C140" s="28">
        <v>23.46</v>
      </c>
      <c r="D140" s="29">
        <f>C140*120</f>
        <v>2815.2000000000003</v>
      </c>
      <c r="E140" s="30">
        <f>D140*70/100</f>
        <v>1970.6400000000003</v>
      </c>
      <c r="F140" s="28">
        <v>21.12</v>
      </c>
      <c r="G140" s="29">
        <v>1952.94</v>
      </c>
      <c r="H140" s="29">
        <v>1356.86</v>
      </c>
    </row>
    <row r="141" spans="1:8" ht="12">
      <c r="A141" s="36" t="s">
        <v>212</v>
      </c>
      <c r="B141" s="42"/>
      <c r="C141" s="28">
        <v>0</v>
      </c>
      <c r="D141" s="29">
        <v>0</v>
      </c>
      <c r="E141" s="30">
        <v>0</v>
      </c>
      <c r="F141" s="28">
        <v>0.4462</v>
      </c>
      <c r="G141" s="29">
        <v>53.5</v>
      </c>
      <c r="H141" s="29">
        <v>37.45</v>
      </c>
    </row>
    <row r="142" spans="1:8" s="4" customFormat="1" ht="11.25">
      <c r="A142" s="35" t="s">
        <v>33</v>
      </c>
      <c r="B142" s="24">
        <v>76</v>
      </c>
      <c r="C142" s="23">
        <f aca="true" t="shared" si="8" ref="C142:H142">SUM(C140:C141)</f>
        <v>23.46</v>
      </c>
      <c r="D142" s="25">
        <f t="shared" si="8"/>
        <v>2815.2000000000003</v>
      </c>
      <c r="E142" s="26">
        <f t="shared" si="8"/>
        <v>1970.6400000000003</v>
      </c>
      <c r="F142" s="23">
        <f t="shared" si="8"/>
        <v>21.566200000000002</v>
      </c>
      <c r="G142" s="25">
        <f t="shared" si="8"/>
        <v>2006.44</v>
      </c>
      <c r="H142" s="25">
        <f t="shared" si="8"/>
        <v>1394.31</v>
      </c>
    </row>
    <row r="143" spans="1:8" s="4" customFormat="1" ht="11.25">
      <c r="A143" s="35"/>
      <c r="B143" s="7"/>
      <c r="C143" s="43"/>
      <c r="D143" s="44"/>
      <c r="E143" s="45"/>
      <c r="F143" s="43"/>
      <c r="G143" s="44"/>
      <c r="H143" s="44"/>
    </row>
    <row r="144" spans="1:8" s="4" customFormat="1" ht="11.25">
      <c r="A144" s="35" t="s">
        <v>34</v>
      </c>
      <c r="B144" s="24">
        <v>3</v>
      </c>
      <c r="C144" s="23">
        <v>1.1638</v>
      </c>
      <c r="D144" s="25">
        <f>C144*110</f>
        <v>128.018</v>
      </c>
      <c r="E144" s="26">
        <f>D144*70/100</f>
        <v>89.6126</v>
      </c>
      <c r="F144" s="23">
        <v>1.1021</v>
      </c>
      <c r="G144" s="25">
        <v>46.1</v>
      </c>
      <c r="H144" s="25">
        <v>30.36</v>
      </c>
    </row>
    <row r="145" spans="1:8" s="4" customFormat="1" ht="11.25">
      <c r="A145" s="35"/>
      <c r="B145" s="7"/>
      <c r="C145" s="43"/>
      <c r="D145" s="44"/>
      <c r="E145" s="45"/>
      <c r="F145" s="43"/>
      <c r="G145" s="44"/>
      <c r="H145" s="44"/>
    </row>
    <row r="146" spans="1:8" ht="12">
      <c r="A146" s="36" t="s">
        <v>43</v>
      </c>
      <c r="B146" s="42"/>
      <c r="C146" s="28">
        <v>1.35</v>
      </c>
      <c r="D146" s="29">
        <f>C146*90</f>
        <v>121.50000000000001</v>
      </c>
      <c r="E146" s="30">
        <f>D146*70/100</f>
        <v>85.05000000000001</v>
      </c>
      <c r="F146" s="28">
        <v>1.04</v>
      </c>
      <c r="G146" s="29">
        <v>52.44</v>
      </c>
      <c r="H146" s="29">
        <v>35.88</v>
      </c>
    </row>
    <row r="147" spans="1:8" ht="12">
      <c r="A147" s="36" t="s">
        <v>310</v>
      </c>
      <c r="B147" s="42"/>
      <c r="C147" s="28">
        <v>0</v>
      </c>
      <c r="D147" s="29">
        <v>0</v>
      </c>
      <c r="E147" s="30">
        <v>0</v>
      </c>
      <c r="F147" s="28">
        <v>0.16</v>
      </c>
      <c r="G147" s="29">
        <v>12.5</v>
      </c>
      <c r="H147" s="29">
        <v>6.77</v>
      </c>
    </row>
    <row r="148" spans="1:8" s="4" customFormat="1" ht="11.25">
      <c r="A148" s="35" t="s">
        <v>43</v>
      </c>
      <c r="B148" s="24">
        <v>4</v>
      </c>
      <c r="C148" s="23">
        <f>SUM(C146:C147)</f>
        <v>1.35</v>
      </c>
      <c r="D148" s="23">
        <f>SUM(D146:D147)</f>
        <v>121.50000000000001</v>
      </c>
      <c r="E148" s="51">
        <f>SUM(E146:E147)</f>
        <v>85.05000000000001</v>
      </c>
      <c r="F148" s="23">
        <f>SUM(F146:F147)</f>
        <v>1.2</v>
      </c>
      <c r="G148" s="25">
        <f>SUM(G146:G147)</f>
        <v>64.94</v>
      </c>
      <c r="H148" s="25">
        <f>G148*70/100</f>
        <v>45.458</v>
      </c>
    </row>
    <row r="149" spans="1:8" s="4" customFormat="1" ht="11.25">
      <c r="A149" s="35"/>
      <c r="B149" s="7"/>
      <c r="C149" s="43"/>
      <c r="D149" s="44"/>
      <c r="E149" s="45"/>
      <c r="F149" s="43"/>
      <c r="G149" s="44"/>
      <c r="H149" s="44"/>
    </row>
    <row r="150" spans="1:8" s="4" customFormat="1" ht="11.25">
      <c r="A150" s="35" t="s">
        <v>35</v>
      </c>
      <c r="B150" s="24">
        <v>10</v>
      </c>
      <c r="C150" s="23">
        <v>1.06</v>
      </c>
      <c r="D150" s="25">
        <f>C150*110</f>
        <v>116.60000000000001</v>
      </c>
      <c r="E150" s="26">
        <f>D150*70/100</f>
        <v>81.62</v>
      </c>
      <c r="F150" s="23">
        <v>0.61</v>
      </c>
      <c r="G150" s="25">
        <v>48.71</v>
      </c>
      <c r="H150" s="25">
        <v>34.1</v>
      </c>
    </row>
    <row r="151" spans="1:8" s="4" customFormat="1" ht="11.25">
      <c r="A151" s="35"/>
      <c r="B151" s="7"/>
      <c r="C151" s="43"/>
      <c r="D151" s="44"/>
      <c r="E151" s="45"/>
      <c r="F151" s="43"/>
      <c r="G151" s="44"/>
      <c r="H151" s="44"/>
    </row>
    <row r="152" spans="1:8" s="4" customFormat="1" ht="11.25">
      <c r="A152" s="24" t="s">
        <v>36</v>
      </c>
      <c r="B152" s="7"/>
      <c r="C152" s="23">
        <v>0.76</v>
      </c>
      <c r="D152" s="25">
        <f>C152*120</f>
        <v>91.2</v>
      </c>
      <c r="E152" s="26">
        <f>D152*70/100</f>
        <v>63.84</v>
      </c>
      <c r="F152" s="23">
        <v>0.59</v>
      </c>
      <c r="G152" s="25">
        <v>57.85</v>
      </c>
      <c r="H152" s="25">
        <v>39.65</v>
      </c>
    </row>
    <row r="153" spans="1:8" s="4" customFormat="1" ht="11.25">
      <c r="A153" s="35"/>
      <c r="B153" s="7"/>
      <c r="C153" s="43"/>
      <c r="D153" s="44"/>
      <c r="E153" s="45"/>
      <c r="F153" s="43"/>
      <c r="G153" s="44"/>
      <c r="H153" s="44"/>
    </row>
    <row r="154" spans="1:8" s="4" customFormat="1" ht="11.25">
      <c r="A154" s="35" t="s">
        <v>40</v>
      </c>
      <c r="B154" s="24">
        <v>13</v>
      </c>
      <c r="C154" s="23">
        <v>8.24</v>
      </c>
      <c r="D154" s="25">
        <f>C154*100</f>
        <v>824</v>
      </c>
      <c r="E154" s="26">
        <f>D154*70/100</f>
        <v>576.8</v>
      </c>
      <c r="F154" s="23">
        <v>6.92</v>
      </c>
      <c r="G154" s="25">
        <v>617.95</v>
      </c>
      <c r="H154" s="25">
        <v>429.06</v>
      </c>
    </row>
    <row r="155" spans="1:8" s="4" customFormat="1" ht="11.25">
      <c r="A155" s="35"/>
      <c r="B155" s="7"/>
      <c r="C155" s="43"/>
      <c r="D155" s="44"/>
      <c r="E155" s="45"/>
      <c r="F155" s="43"/>
      <c r="G155" s="44"/>
      <c r="H155" s="44"/>
    </row>
    <row r="156" spans="1:8" s="4" customFormat="1" ht="11.25">
      <c r="A156" s="35" t="s">
        <v>38</v>
      </c>
      <c r="B156" s="24">
        <v>5</v>
      </c>
      <c r="C156" s="23">
        <v>0.9006</v>
      </c>
      <c r="D156" s="25">
        <f>C156*100</f>
        <v>90.06</v>
      </c>
      <c r="E156" s="26">
        <f>D156*70/100</f>
        <v>63.042</v>
      </c>
      <c r="F156" s="23">
        <v>0.87</v>
      </c>
      <c r="G156" s="25">
        <v>32.34</v>
      </c>
      <c r="H156" s="25">
        <v>22.2</v>
      </c>
    </row>
    <row r="157" spans="1:8" s="4" customFormat="1" ht="11.25">
      <c r="A157" s="35"/>
      <c r="B157" s="7"/>
      <c r="C157" s="43"/>
      <c r="D157" s="44"/>
      <c r="E157" s="45"/>
      <c r="F157" s="43"/>
      <c r="G157" s="25"/>
      <c r="H157" s="25"/>
    </row>
    <row r="158" spans="1:8" s="4" customFormat="1" ht="11.25">
      <c r="A158" s="35" t="s">
        <v>41</v>
      </c>
      <c r="B158" s="24">
        <v>3</v>
      </c>
      <c r="C158" s="23">
        <v>1.07</v>
      </c>
      <c r="D158" s="25">
        <f>C158*100</f>
        <v>107</v>
      </c>
      <c r="E158" s="26">
        <f>D158*70/100</f>
        <v>74.9</v>
      </c>
      <c r="F158" s="23">
        <v>0.82</v>
      </c>
      <c r="G158" s="25">
        <v>81.58</v>
      </c>
      <c r="H158" s="25">
        <f>G158*70/100</f>
        <v>57.105999999999995</v>
      </c>
    </row>
    <row r="159" spans="1:8" s="4" customFormat="1" ht="11.25">
      <c r="A159" s="35"/>
      <c r="B159" s="7"/>
      <c r="C159" s="43"/>
      <c r="D159" s="44"/>
      <c r="E159" s="45"/>
      <c r="F159" s="43"/>
      <c r="G159" s="44"/>
      <c r="H159" s="44"/>
    </row>
    <row r="160" spans="1:8" s="4" customFormat="1" ht="11.25">
      <c r="A160" s="35" t="s">
        <v>37</v>
      </c>
      <c r="B160" s="24">
        <v>36</v>
      </c>
      <c r="C160" s="23">
        <v>5.85</v>
      </c>
      <c r="D160" s="25">
        <f>C160*110</f>
        <v>643.5</v>
      </c>
      <c r="E160" s="26">
        <f>D160*70/100</f>
        <v>450.45</v>
      </c>
      <c r="F160" s="23">
        <v>4.44</v>
      </c>
      <c r="G160" s="25">
        <v>348.95</v>
      </c>
      <c r="H160" s="25">
        <v>240.95</v>
      </c>
    </row>
    <row r="161" spans="1:8" s="4" customFormat="1" ht="11.25">
      <c r="A161" s="35"/>
      <c r="B161" s="7"/>
      <c r="C161" s="43"/>
      <c r="D161" s="44"/>
      <c r="E161" s="45"/>
      <c r="F161" s="43"/>
      <c r="G161" s="44"/>
      <c r="H161" s="44"/>
    </row>
    <row r="162" spans="1:8" s="4" customFormat="1" ht="11.25">
      <c r="A162" s="35" t="s">
        <v>39</v>
      </c>
      <c r="B162" s="24">
        <v>38</v>
      </c>
      <c r="C162" s="23">
        <v>11.45</v>
      </c>
      <c r="D162" s="25">
        <f>C162*80</f>
        <v>916</v>
      </c>
      <c r="E162" s="26">
        <f>D162*70/100</f>
        <v>641.2</v>
      </c>
      <c r="F162" s="23">
        <v>7.7547</v>
      </c>
      <c r="G162" s="25">
        <v>402.46</v>
      </c>
      <c r="H162" s="25">
        <v>272.77</v>
      </c>
    </row>
    <row r="163" spans="1:8" s="4" customFormat="1" ht="11.25">
      <c r="A163" s="35"/>
      <c r="B163" s="7"/>
      <c r="C163" s="43"/>
      <c r="D163" s="44"/>
      <c r="E163" s="45"/>
      <c r="F163" s="43"/>
      <c r="G163" s="44"/>
      <c r="H163" s="44"/>
    </row>
    <row r="164" spans="1:8" s="4" customFormat="1" ht="11.25">
      <c r="A164" s="35" t="s">
        <v>42</v>
      </c>
      <c r="B164" s="24">
        <v>41</v>
      </c>
      <c r="C164" s="23">
        <v>6.59</v>
      </c>
      <c r="D164" s="25">
        <f>C164*120</f>
        <v>790.8</v>
      </c>
      <c r="E164" s="26">
        <f>D164*70/100</f>
        <v>553.56</v>
      </c>
      <c r="F164" s="23">
        <v>3.35</v>
      </c>
      <c r="G164" s="25">
        <v>238.42</v>
      </c>
      <c r="H164" s="25">
        <v>166.07</v>
      </c>
    </row>
    <row r="165" spans="1:8" s="4" customFormat="1" ht="11.25">
      <c r="A165" s="35"/>
      <c r="B165" s="7"/>
      <c r="C165" s="43"/>
      <c r="D165" s="44"/>
      <c r="E165" s="45"/>
      <c r="F165" s="43"/>
      <c r="G165" s="44"/>
      <c r="H165" s="44"/>
    </row>
    <row r="166" spans="1:8" s="4" customFormat="1" ht="11.25">
      <c r="A166" s="35" t="s">
        <v>89</v>
      </c>
      <c r="B166" s="24">
        <v>11</v>
      </c>
      <c r="C166" s="23">
        <v>7.37</v>
      </c>
      <c r="D166" s="25">
        <f>C166*150</f>
        <v>1105.5</v>
      </c>
      <c r="E166" s="26">
        <f>D166*70/100</f>
        <v>773.85</v>
      </c>
      <c r="F166" s="23">
        <v>7.37</v>
      </c>
      <c r="G166" s="25">
        <v>936.14</v>
      </c>
      <c r="H166" s="25">
        <v>655.3</v>
      </c>
    </row>
    <row r="167" spans="1:8" s="4" customFormat="1" ht="11.25">
      <c r="A167" s="35"/>
      <c r="B167" s="7"/>
      <c r="C167" s="23"/>
      <c r="D167" s="25"/>
      <c r="E167" s="26"/>
      <c r="F167" s="43"/>
      <c r="G167" s="44"/>
      <c r="H167" s="44"/>
    </row>
    <row r="168" spans="1:8" s="4" customFormat="1" ht="11.25">
      <c r="A168" s="35" t="s">
        <v>272</v>
      </c>
      <c r="B168" s="24">
        <v>4</v>
      </c>
      <c r="C168" s="23">
        <v>0.9374</v>
      </c>
      <c r="D168" s="25">
        <f>C168*150</f>
        <v>140.61</v>
      </c>
      <c r="E168" s="26">
        <f>D168*70/100</f>
        <v>98.427</v>
      </c>
      <c r="F168" s="23">
        <v>0.8774</v>
      </c>
      <c r="G168" s="25">
        <v>131.5</v>
      </c>
      <c r="H168" s="25">
        <f>G168*70/100</f>
        <v>92.05</v>
      </c>
    </row>
    <row r="169" spans="1:8" s="4" customFormat="1" ht="11.25">
      <c r="A169" s="35"/>
      <c r="B169" s="7"/>
      <c r="C169" s="23"/>
      <c r="D169" s="25"/>
      <c r="E169" s="26"/>
      <c r="F169" s="43"/>
      <c r="G169" s="44"/>
      <c r="H169" s="44"/>
    </row>
    <row r="170" spans="1:8" s="4" customFormat="1" ht="11.25">
      <c r="A170" s="35" t="s">
        <v>273</v>
      </c>
      <c r="B170" s="24">
        <v>2</v>
      </c>
      <c r="C170" s="23">
        <v>0.03</v>
      </c>
      <c r="D170" s="25">
        <f>C170*150</f>
        <v>4.5</v>
      </c>
      <c r="E170" s="26">
        <f>D170*70/100</f>
        <v>3.15</v>
      </c>
      <c r="F170" s="23">
        <v>0</v>
      </c>
      <c r="G170" s="25">
        <v>0</v>
      </c>
      <c r="H170" s="25">
        <v>0</v>
      </c>
    </row>
    <row r="171" spans="1:8" s="4" customFormat="1" ht="11.25">
      <c r="A171" s="37" t="s">
        <v>148</v>
      </c>
      <c r="B171" s="6"/>
      <c r="C171" s="32">
        <f aca="true" t="shared" si="9" ref="C171:H171">SUM(C3,C15,C19:C21,C26,C31,C35:C41,C45,C49:C51,C56:C58,C64,C68,C73:C75,C80,C85:C93,C97:C103,C107:C109,C114,C119:C121,C125,C130,C134,C138,C142:C144,C148:C170)</f>
        <v>5200.629900000002</v>
      </c>
      <c r="D171" s="52">
        <f t="shared" si="9"/>
        <v>664283.5134999999</v>
      </c>
      <c r="E171" s="53">
        <f t="shared" si="9"/>
        <v>464998.4594500002</v>
      </c>
      <c r="F171" s="32">
        <f t="shared" si="9"/>
        <v>4858.736700000002</v>
      </c>
      <c r="G171" s="52">
        <f t="shared" si="9"/>
        <v>466366.0500000001</v>
      </c>
      <c r="H171" s="52">
        <f t="shared" si="9"/>
        <v>325710.109</v>
      </c>
    </row>
    <row r="172" spans="1:8" ht="12">
      <c r="A172" s="35" t="s">
        <v>100</v>
      </c>
      <c r="B172" s="27">
        <v>0</v>
      </c>
      <c r="C172" s="28">
        <v>0</v>
      </c>
      <c r="D172" s="29">
        <f>C172*180</f>
        <v>0</v>
      </c>
      <c r="E172" s="30">
        <f aca="true" t="shared" si="10" ref="E172:E188">D172*80/100</f>
        <v>0</v>
      </c>
      <c r="F172" s="13">
        <v>0.19</v>
      </c>
      <c r="G172" s="29">
        <v>20.25</v>
      </c>
      <c r="H172" s="29">
        <v>14.83</v>
      </c>
    </row>
    <row r="173" spans="1:8" ht="12">
      <c r="A173" s="35" t="s">
        <v>317</v>
      </c>
      <c r="B173" s="27"/>
      <c r="C173" s="28">
        <v>0</v>
      </c>
      <c r="D173" s="29">
        <v>0</v>
      </c>
      <c r="E173" s="30">
        <v>0</v>
      </c>
      <c r="F173" s="13">
        <v>0.23</v>
      </c>
      <c r="G173" s="29">
        <v>13</v>
      </c>
      <c r="H173" s="29">
        <v>8.5</v>
      </c>
    </row>
    <row r="174" spans="1:8" ht="12">
      <c r="A174" s="35" t="s">
        <v>189</v>
      </c>
      <c r="B174" s="27">
        <v>1</v>
      </c>
      <c r="C174" s="28">
        <v>0.51</v>
      </c>
      <c r="D174" s="29">
        <f>C174*180</f>
        <v>91.8</v>
      </c>
      <c r="E174" s="30">
        <f t="shared" si="10"/>
        <v>73.44</v>
      </c>
      <c r="F174" s="13">
        <v>0.12</v>
      </c>
      <c r="G174" s="29">
        <v>14</v>
      </c>
      <c r="H174" s="29">
        <v>9.5</v>
      </c>
    </row>
    <row r="175" spans="1:8" ht="12">
      <c r="A175" s="35" t="s">
        <v>302</v>
      </c>
      <c r="B175" s="27"/>
      <c r="C175" s="28">
        <v>0</v>
      </c>
      <c r="D175" s="29">
        <v>0</v>
      </c>
      <c r="E175" s="30">
        <v>0</v>
      </c>
      <c r="F175" s="13">
        <v>0.7</v>
      </c>
      <c r="G175" s="29">
        <v>32.3</v>
      </c>
      <c r="H175" s="29">
        <v>22.61</v>
      </c>
    </row>
    <row r="176" spans="1:8" ht="12">
      <c r="A176" s="35" t="s">
        <v>312</v>
      </c>
      <c r="B176" s="27"/>
      <c r="C176" s="28">
        <v>0</v>
      </c>
      <c r="D176" s="29">
        <v>0</v>
      </c>
      <c r="E176" s="30">
        <v>0</v>
      </c>
      <c r="F176" s="13">
        <v>0.51</v>
      </c>
      <c r="G176" s="29">
        <v>21.2</v>
      </c>
      <c r="H176" s="29">
        <v>16.14</v>
      </c>
    </row>
    <row r="177" spans="1:8" ht="12">
      <c r="A177" s="35" t="s">
        <v>214</v>
      </c>
      <c r="B177" s="27"/>
      <c r="C177" s="28">
        <v>0</v>
      </c>
      <c r="D177" s="29">
        <v>0</v>
      </c>
      <c r="E177" s="30">
        <v>0</v>
      </c>
      <c r="F177" s="13">
        <v>1.72</v>
      </c>
      <c r="G177" s="29">
        <v>69.2</v>
      </c>
      <c r="H177" s="29">
        <v>50.22</v>
      </c>
    </row>
    <row r="178" spans="1:8" ht="12">
      <c r="A178" s="35" t="s">
        <v>318</v>
      </c>
      <c r="B178" s="27"/>
      <c r="C178" s="28">
        <v>0</v>
      </c>
      <c r="D178" s="29">
        <v>0</v>
      </c>
      <c r="E178" s="30">
        <v>0</v>
      </c>
      <c r="F178" s="13">
        <v>0.25</v>
      </c>
      <c r="G178" s="29">
        <v>25.1</v>
      </c>
      <c r="H178" s="29">
        <v>15.06</v>
      </c>
    </row>
    <row r="179" spans="1:8" ht="12">
      <c r="A179" s="35" t="s">
        <v>303</v>
      </c>
      <c r="B179" s="27"/>
      <c r="C179" s="28">
        <v>0</v>
      </c>
      <c r="D179" s="29">
        <v>0</v>
      </c>
      <c r="E179" s="30">
        <v>0</v>
      </c>
      <c r="F179" s="13">
        <v>2.39</v>
      </c>
      <c r="G179" s="29">
        <v>239.7</v>
      </c>
      <c r="H179" s="29">
        <v>170.22</v>
      </c>
    </row>
    <row r="180" spans="1:8" ht="12">
      <c r="A180" s="35" t="s">
        <v>274</v>
      </c>
      <c r="B180" s="27"/>
      <c r="C180" s="28">
        <v>0</v>
      </c>
      <c r="D180" s="29">
        <v>0</v>
      </c>
      <c r="E180" s="30">
        <v>0</v>
      </c>
      <c r="F180" s="13">
        <v>0.15</v>
      </c>
      <c r="G180" s="29">
        <v>13.6</v>
      </c>
      <c r="H180" s="29">
        <v>10</v>
      </c>
    </row>
    <row r="181" spans="1:8" ht="12">
      <c r="A181" s="35" t="s">
        <v>314</v>
      </c>
      <c r="B181" s="27"/>
      <c r="C181" s="28">
        <v>0</v>
      </c>
      <c r="D181" s="29">
        <v>0</v>
      </c>
      <c r="E181" s="30">
        <v>0</v>
      </c>
      <c r="F181" s="13">
        <v>0</v>
      </c>
      <c r="G181" s="29">
        <v>8</v>
      </c>
      <c r="H181" s="29">
        <v>6.4</v>
      </c>
    </row>
    <row r="182" spans="1:8" ht="12">
      <c r="A182" s="35" t="s">
        <v>315</v>
      </c>
      <c r="B182" s="27"/>
      <c r="C182" s="28">
        <v>0</v>
      </c>
      <c r="D182" s="29">
        <v>0</v>
      </c>
      <c r="E182" s="30">
        <v>0</v>
      </c>
      <c r="F182" s="13">
        <v>0.21</v>
      </c>
      <c r="G182" s="29">
        <v>8.05</v>
      </c>
      <c r="H182" s="29">
        <v>6.44</v>
      </c>
    </row>
    <row r="183" spans="1:8" ht="12">
      <c r="A183" s="35" t="s">
        <v>190</v>
      </c>
      <c r="B183" s="27">
        <v>1</v>
      </c>
      <c r="C183" s="28">
        <v>0.6064</v>
      </c>
      <c r="D183" s="29">
        <f>C183*180</f>
        <v>109.15200000000002</v>
      </c>
      <c r="E183" s="30">
        <f t="shared" si="10"/>
        <v>87.32160000000002</v>
      </c>
      <c r="F183" s="13">
        <v>0</v>
      </c>
      <c r="G183" s="29">
        <v>0</v>
      </c>
      <c r="H183" s="29">
        <f>G183*80/100</f>
        <v>0</v>
      </c>
    </row>
    <row r="184" spans="1:8" ht="12">
      <c r="A184" s="35" t="s">
        <v>275</v>
      </c>
      <c r="B184" s="27">
        <v>0</v>
      </c>
      <c r="C184" s="28">
        <v>0</v>
      </c>
      <c r="D184" s="29">
        <f>C184*180</f>
        <v>0</v>
      </c>
      <c r="E184" s="30">
        <f t="shared" si="10"/>
        <v>0</v>
      </c>
      <c r="F184" s="13">
        <v>0.11</v>
      </c>
      <c r="G184" s="29">
        <v>34.45</v>
      </c>
      <c r="H184" s="29">
        <v>26.71</v>
      </c>
    </row>
    <row r="185" spans="1:8" ht="12">
      <c r="A185" s="35" t="s">
        <v>276</v>
      </c>
      <c r="B185" s="27">
        <v>5</v>
      </c>
      <c r="C185" s="28">
        <v>1.31</v>
      </c>
      <c r="D185" s="29">
        <f>C185*190</f>
        <v>248.9</v>
      </c>
      <c r="E185" s="30">
        <f t="shared" si="10"/>
        <v>199.12</v>
      </c>
      <c r="F185" s="13">
        <v>1.71</v>
      </c>
      <c r="G185" s="29">
        <v>738.73</v>
      </c>
      <c r="H185" s="29">
        <v>586.44</v>
      </c>
    </row>
    <row r="186" spans="1:8" ht="12">
      <c r="A186" s="35" t="s">
        <v>102</v>
      </c>
      <c r="B186" s="27">
        <v>0</v>
      </c>
      <c r="C186" s="28">
        <v>0.5</v>
      </c>
      <c r="D186" s="29">
        <f>C186*190</f>
        <v>95</v>
      </c>
      <c r="E186" s="30">
        <f t="shared" si="10"/>
        <v>76</v>
      </c>
      <c r="F186" s="13">
        <v>0.95</v>
      </c>
      <c r="G186" s="29">
        <v>1260.28</v>
      </c>
      <c r="H186" s="29">
        <v>1008.16</v>
      </c>
    </row>
    <row r="187" spans="1:8" ht="12">
      <c r="A187" s="35" t="s">
        <v>277</v>
      </c>
      <c r="B187" s="27">
        <v>2</v>
      </c>
      <c r="C187" s="28">
        <v>0.1904</v>
      </c>
      <c r="D187" s="29">
        <f>C187*190</f>
        <v>36.176</v>
      </c>
      <c r="E187" s="30">
        <f t="shared" si="10"/>
        <v>28.9408</v>
      </c>
      <c r="F187" s="13">
        <v>0.97</v>
      </c>
      <c r="G187" s="29">
        <v>485.2</v>
      </c>
      <c r="H187" s="29">
        <v>378</v>
      </c>
    </row>
    <row r="188" spans="1:8" ht="12">
      <c r="A188" s="56" t="s">
        <v>101</v>
      </c>
      <c r="B188" s="57">
        <v>0</v>
      </c>
      <c r="C188" s="58">
        <v>0</v>
      </c>
      <c r="D188" s="59">
        <v>0</v>
      </c>
      <c r="E188" s="60">
        <f t="shared" si="10"/>
        <v>0</v>
      </c>
      <c r="F188" s="61">
        <v>0.29</v>
      </c>
      <c r="G188" s="62">
        <v>71.93</v>
      </c>
      <c r="H188" s="62">
        <v>55.75</v>
      </c>
    </row>
    <row r="189" spans="1:8" s="4" customFormat="1" ht="11.25">
      <c r="A189" s="63" t="s">
        <v>326</v>
      </c>
      <c r="B189" s="64"/>
      <c r="C189" s="32">
        <f aca="true" t="shared" si="11" ref="C189:H189">SUM(C172:C188)</f>
        <v>3.1168</v>
      </c>
      <c r="D189" s="52">
        <f t="shared" si="11"/>
        <v>581.028</v>
      </c>
      <c r="E189" s="53">
        <f t="shared" si="11"/>
        <v>464.8224000000001</v>
      </c>
      <c r="F189" s="32">
        <f>SUM(F172:F188)</f>
        <v>10.499999999999998</v>
      </c>
      <c r="G189" s="52">
        <f t="shared" si="11"/>
        <v>3054.9899999999993</v>
      </c>
      <c r="H189" s="52">
        <f t="shared" si="11"/>
        <v>2384.98</v>
      </c>
    </row>
    <row r="190" spans="1:8" ht="12">
      <c r="A190" s="35" t="s">
        <v>97</v>
      </c>
      <c r="B190" s="27">
        <v>0</v>
      </c>
      <c r="C190" s="28">
        <v>0.09</v>
      </c>
      <c r="D190" s="29">
        <f aca="true" t="shared" si="12" ref="D190:D199">C190*195</f>
        <v>17.55</v>
      </c>
      <c r="E190" s="30">
        <f aca="true" t="shared" si="13" ref="E190:E199">D190*80/100</f>
        <v>14.04</v>
      </c>
      <c r="F190" s="28">
        <v>2.43</v>
      </c>
      <c r="G190" s="29">
        <v>370.65</v>
      </c>
      <c r="H190" s="29">
        <v>282.08</v>
      </c>
    </row>
    <row r="191" spans="1:8" ht="12">
      <c r="A191" s="35" t="s">
        <v>103</v>
      </c>
      <c r="B191" s="27">
        <v>0</v>
      </c>
      <c r="C191" s="28">
        <v>0</v>
      </c>
      <c r="D191" s="29">
        <f t="shared" si="12"/>
        <v>0</v>
      </c>
      <c r="E191" s="30">
        <f t="shared" si="13"/>
        <v>0</v>
      </c>
      <c r="F191" s="28">
        <v>0.47</v>
      </c>
      <c r="G191" s="29">
        <v>48.7</v>
      </c>
      <c r="H191" s="29">
        <v>35</v>
      </c>
    </row>
    <row r="192" spans="1:8" ht="12">
      <c r="A192" s="35" t="s">
        <v>104</v>
      </c>
      <c r="B192" s="27">
        <v>0</v>
      </c>
      <c r="C192" s="28">
        <v>0</v>
      </c>
      <c r="D192" s="29">
        <f t="shared" si="12"/>
        <v>0</v>
      </c>
      <c r="E192" s="30">
        <f t="shared" si="13"/>
        <v>0</v>
      </c>
      <c r="F192" s="28">
        <v>0.68</v>
      </c>
      <c r="G192" s="29">
        <v>27.7</v>
      </c>
      <c r="H192" s="29">
        <v>20</v>
      </c>
    </row>
    <row r="193" spans="1:8" ht="12">
      <c r="A193" s="35" t="s">
        <v>105</v>
      </c>
      <c r="B193" s="27">
        <v>0</v>
      </c>
      <c r="C193" s="28">
        <v>0</v>
      </c>
      <c r="D193" s="29">
        <f t="shared" si="12"/>
        <v>0</v>
      </c>
      <c r="E193" s="30">
        <f t="shared" si="13"/>
        <v>0</v>
      </c>
      <c r="F193" s="28">
        <v>4.87</v>
      </c>
      <c r="G193" s="29">
        <v>2239.91</v>
      </c>
      <c r="H193" s="29">
        <v>1777.26</v>
      </c>
    </row>
    <row r="194" spans="1:8" ht="12">
      <c r="A194" s="35" t="s">
        <v>108</v>
      </c>
      <c r="B194" s="27">
        <v>0</v>
      </c>
      <c r="C194" s="28">
        <v>0</v>
      </c>
      <c r="D194" s="29">
        <f t="shared" si="12"/>
        <v>0</v>
      </c>
      <c r="E194" s="30">
        <f t="shared" si="13"/>
        <v>0</v>
      </c>
      <c r="F194" s="28">
        <v>0.58</v>
      </c>
      <c r="G194" s="29">
        <v>75.54</v>
      </c>
      <c r="H194" s="29">
        <v>58.54</v>
      </c>
    </row>
    <row r="195" spans="1:8" ht="12">
      <c r="A195" s="35" t="s">
        <v>112</v>
      </c>
      <c r="B195" s="27">
        <v>0</v>
      </c>
      <c r="C195" s="28">
        <v>0</v>
      </c>
      <c r="D195" s="29">
        <f t="shared" si="12"/>
        <v>0</v>
      </c>
      <c r="E195" s="30">
        <f t="shared" si="13"/>
        <v>0</v>
      </c>
      <c r="F195" s="28">
        <v>0</v>
      </c>
      <c r="G195" s="29">
        <v>4.91</v>
      </c>
      <c r="H195" s="29">
        <v>3.91</v>
      </c>
    </row>
    <row r="196" spans="1:8" ht="12">
      <c r="A196" s="35" t="s">
        <v>106</v>
      </c>
      <c r="B196" s="27">
        <v>0</v>
      </c>
      <c r="C196" s="28">
        <v>0</v>
      </c>
      <c r="D196" s="29">
        <f t="shared" si="12"/>
        <v>0</v>
      </c>
      <c r="E196" s="30">
        <f t="shared" si="13"/>
        <v>0</v>
      </c>
      <c r="F196" s="28">
        <v>0.6</v>
      </c>
      <c r="G196" s="29">
        <v>53.35</v>
      </c>
      <c r="H196" s="29">
        <v>36.97</v>
      </c>
    </row>
    <row r="197" spans="1:8" ht="12">
      <c r="A197" s="35" t="s">
        <v>107</v>
      </c>
      <c r="B197" s="27">
        <v>0</v>
      </c>
      <c r="C197" s="28">
        <v>0</v>
      </c>
      <c r="D197" s="29">
        <f t="shared" si="12"/>
        <v>0</v>
      </c>
      <c r="E197" s="30">
        <f t="shared" si="13"/>
        <v>0</v>
      </c>
      <c r="F197" s="28">
        <v>1.19</v>
      </c>
      <c r="G197" s="29">
        <v>119.04</v>
      </c>
      <c r="H197" s="29">
        <v>90.24</v>
      </c>
    </row>
    <row r="198" spans="1:8" ht="12">
      <c r="A198" s="35" t="s">
        <v>110</v>
      </c>
      <c r="B198" s="27">
        <v>0</v>
      </c>
      <c r="C198" s="28">
        <v>0.09</v>
      </c>
      <c r="D198" s="29">
        <f t="shared" si="12"/>
        <v>17.55</v>
      </c>
      <c r="E198" s="30">
        <f t="shared" si="13"/>
        <v>14.04</v>
      </c>
      <c r="F198" s="28">
        <v>2.77</v>
      </c>
      <c r="G198" s="29">
        <v>154.96</v>
      </c>
      <c r="H198" s="29">
        <v>111.2</v>
      </c>
    </row>
    <row r="199" spans="1:8" ht="12">
      <c r="A199" s="35" t="s">
        <v>191</v>
      </c>
      <c r="B199" s="27">
        <v>7</v>
      </c>
      <c r="C199" s="28">
        <v>3.49</v>
      </c>
      <c r="D199" s="29">
        <f t="shared" si="12"/>
        <v>680.5500000000001</v>
      </c>
      <c r="E199" s="30">
        <f t="shared" si="13"/>
        <v>544.44</v>
      </c>
      <c r="F199" s="28">
        <v>0.32</v>
      </c>
      <c r="G199" s="29">
        <v>25.16</v>
      </c>
      <c r="H199" s="29">
        <v>20.13</v>
      </c>
    </row>
    <row r="200" spans="1:8" ht="12">
      <c r="A200" s="35" t="s">
        <v>118</v>
      </c>
      <c r="B200" s="27">
        <v>1</v>
      </c>
      <c r="C200" s="28">
        <v>1.29</v>
      </c>
      <c r="D200" s="29">
        <f aca="true" t="shared" si="14" ref="D200:D216">C200*195</f>
        <v>251.55</v>
      </c>
      <c r="E200" s="30">
        <f>D200*80/100</f>
        <v>201.24</v>
      </c>
      <c r="F200" s="28">
        <v>1.29</v>
      </c>
      <c r="G200" s="29">
        <v>39.4</v>
      </c>
      <c r="H200" s="29">
        <v>29.52</v>
      </c>
    </row>
    <row r="201" spans="1:8" ht="12">
      <c r="A201" s="35" t="s">
        <v>280</v>
      </c>
      <c r="B201" s="27">
        <v>0</v>
      </c>
      <c r="C201" s="28">
        <v>0</v>
      </c>
      <c r="D201" s="29">
        <f>C201*230</f>
        <v>0</v>
      </c>
      <c r="E201" s="30">
        <f aca="true" t="shared" si="15" ref="E201:E216">D201*80/100</f>
        <v>0</v>
      </c>
      <c r="F201" s="13">
        <v>3.22</v>
      </c>
      <c r="G201" s="14">
        <v>376.72</v>
      </c>
      <c r="H201" s="29">
        <v>262.79</v>
      </c>
    </row>
    <row r="202" spans="1:8" ht="12">
      <c r="A202" s="35" t="s">
        <v>109</v>
      </c>
      <c r="B202" s="27">
        <v>0</v>
      </c>
      <c r="C202" s="28">
        <v>0</v>
      </c>
      <c r="D202" s="29">
        <f t="shared" si="14"/>
        <v>0</v>
      </c>
      <c r="E202" s="30">
        <f t="shared" si="15"/>
        <v>0</v>
      </c>
      <c r="F202" s="13">
        <v>0.07</v>
      </c>
      <c r="G202" s="14">
        <v>3</v>
      </c>
      <c r="H202" s="29">
        <v>2</v>
      </c>
    </row>
    <row r="203" spans="1:8" ht="12">
      <c r="A203" s="35" t="s">
        <v>281</v>
      </c>
      <c r="B203" s="27">
        <v>28</v>
      </c>
      <c r="C203" s="28">
        <v>5.99</v>
      </c>
      <c r="D203" s="29">
        <f>C203*230</f>
        <v>1377.7</v>
      </c>
      <c r="E203" s="30">
        <f t="shared" si="15"/>
        <v>1102.16</v>
      </c>
      <c r="F203" s="13">
        <v>8.65</v>
      </c>
      <c r="G203" s="14">
        <v>1209.08</v>
      </c>
      <c r="H203" s="29">
        <v>923.63</v>
      </c>
    </row>
    <row r="204" spans="1:8" ht="12">
      <c r="A204" s="35" t="s">
        <v>323</v>
      </c>
      <c r="B204" s="27"/>
      <c r="C204" s="28">
        <v>0</v>
      </c>
      <c r="D204" s="29">
        <v>0</v>
      </c>
      <c r="E204" s="30">
        <v>0</v>
      </c>
      <c r="F204" s="13">
        <v>0.2</v>
      </c>
      <c r="G204" s="14">
        <v>2</v>
      </c>
      <c r="H204" s="29">
        <v>1.6</v>
      </c>
    </row>
    <row r="205" spans="1:8" ht="12">
      <c r="A205" s="35" t="s">
        <v>111</v>
      </c>
      <c r="B205" s="27">
        <v>0</v>
      </c>
      <c r="C205" s="28">
        <v>0</v>
      </c>
      <c r="D205" s="29">
        <f t="shared" si="14"/>
        <v>0</v>
      </c>
      <c r="E205" s="30">
        <f t="shared" si="15"/>
        <v>0</v>
      </c>
      <c r="F205" s="28">
        <v>3.77</v>
      </c>
      <c r="G205" s="29">
        <v>5205.3</v>
      </c>
      <c r="H205" s="29">
        <v>4163.04</v>
      </c>
    </row>
    <row r="206" spans="1:8" ht="12">
      <c r="A206" s="35" t="s">
        <v>122</v>
      </c>
      <c r="B206" s="27">
        <v>0</v>
      </c>
      <c r="C206" s="28">
        <v>0</v>
      </c>
      <c r="D206" s="29">
        <f t="shared" si="14"/>
        <v>0</v>
      </c>
      <c r="E206" s="30">
        <f t="shared" si="15"/>
        <v>0</v>
      </c>
      <c r="F206" s="28">
        <v>1.4</v>
      </c>
      <c r="G206" s="29">
        <v>122</v>
      </c>
      <c r="H206" s="29">
        <v>87.23</v>
      </c>
    </row>
    <row r="207" spans="1:8" ht="12">
      <c r="A207" s="35" t="s">
        <v>215</v>
      </c>
      <c r="B207" s="27">
        <v>0</v>
      </c>
      <c r="C207" s="28">
        <v>0</v>
      </c>
      <c r="D207" s="29">
        <f t="shared" si="14"/>
        <v>0</v>
      </c>
      <c r="E207" s="30">
        <f t="shared" si="15"/>
        <v>0</v>
      </c>
      <c r="F207" s="28">
        <v>0.51</v>
      </c>
      <c r="G207" s="29">
        <v>32.2</v>
      </c>
      <c r="H207" s="29">
        <v>22.81</v>
      </c>
    </row>
    <row r="208" spans="1:8" ht="12">
      <c r="A208" s="35" t="s">
        <v>119</v>
      </c>
      <c r="B208" s="27">
        <v>2</v>
      </c>
      <c r="C208" s="28">
        <v>0.6</v>
      </c>
      <c r="D208" s="29">
        <f t="shared" si="14"/>
        <v>117</v>
      </c>
      <c r="E208" s="30">
        <f t="shared" si="15"/>
        <v>93.6</v>
      </c>
      <c r="F208" s="28">
        <v>0.55</v>
      </c>
      <c r="G208" s="29">
        <v>29</v>
      </c>
      <c r="H208" s="29">
        <v>20.13</v>
      </c>
    </row>
    <row r="209" spans="1:8" ht="12">
      <c r="A209" s="35" t="s">
        <v>184</v>
      </c>
      <c r="B209" s="27">
        <v>1</v>
      </c>
      <c r="C209" s="31">
        <v>0.5</v>
      </c>
      <c r="D209" s="29">
        <f t="shared" si="14"/>
        <v>97.5</v>
      </c>
      <c r="E209" s="30">
        <f t="shared" si="15"/>
        <v>78</v>
      </c>
      <c r="F209" s="28">
        <v>0.24</v>
      </c>
      <c r="G209" s="29">
        <v>41.9</v>
      </c>
      <c r="H209" s="29">
        <v>33.52</v>
      </c>
    </row>
    <row r="210" spans="1:8" ht="12">
      <c r="A210" s="35" t="s">
        <v>120</v>
      </c>
      <c r="B210" s="27">
        <v>1</v>
      </c>
      <c r="C210" s="28">
        <v>1.195</v>
      </c>
      <c r="D210" s="29">
        <f t="shared" si="14"/>
        <v>233.025</v>
      </c>
      <c r="E210" s="30">
        <f t="shared" si="15"/>
        <v>186.42</v>
      </c>
      <c r="F210" s="28">
        <v>1.2</v>
      </c>
      <c r="G210" s="29">
        <v>20</v>
      </c>
      <c r="H210" s="29">
        <v>13.22</v>
      </c>
    </row>
    <row r="211" spans="1:8" ht="12">
      <c r="A211" s="35" t="s">
        <v>121</v>
      </c>
      <c r="B211" s="27">
        <v>6</v>
      </c>
      <c r="C211" s="28">
        <v>0.9147</v>
      </c>
      <c r="D211" s="29">
        <f t="shared" si="14"/>
        <v>178.3665</v>
      </c>
      <c r="E211" s="30">
        <f t="shared" si="15"/>
        <v>142.6932</v>
      </c>
      <c r="F211" s="28">
        <v>0.42</v>
      </c>
      <c r="G211" s="29">
        <v>45.5</v>
      </c>
      <c r="H211" s="29">
        <v>35.42</v>
      </c>
    </row>
    <row r="212" spans="1:8" ht="12">
      <c r="A212" s="35" t="s">
        <v>98</v>
      </c>
      <c r="B212" s="27">
        <v>1</v>
      </c>
      <c r="C212" s="28">
        <v>0.1</v>
      </c>
      <c r="D212" s="29">
        <f t="shared" si="14"/>
        <v>19.5</v>
      </c>
      <c r="E212" s="30">
        <f t="shared" si="15"/>
        <v>15.6</v>
      </c>
      <c r="F212" s="28">
        <v>1.57</v>
      </c>
      <c r="G212" s="29">
        <v>1648.82</v>
      </c>
      <c r="H212" s="29">
        <v>1313.73</v>
      </c>
    </row>
    <row r="213" spans="1:8" ht="12">
      <c r="A213" s="35" t="s">
        <v>278</v>
      </c>
      <c r="B213" s="27">
        <v>5</v>
      </c>
      <c r="C213" s="28">
        <v>3.81</v>
      </c>
      <c r="D213" s="29">
        <f>C213*230</f>
        <v>876.3000000000001</v>
      </c>
      <c r="E213" s="30">
        <f t="shared" si="15"/>
        <v>701.04</v>
      </c>
      <c r="F213" s="28">
        <v>6.69</v>
      </c>
      <c r="G213" s="29">
        <v>1112.76</v>
      </c>
      <c r="H213" s="29">
        <v>865.46</v>
      </c>
    </row>
    <row r="214" spans="1:8" ht="12">
      <c r="A214" s="35" t="s">
        <v>279</v>
      </c>
      <c r="B214" s="27">
        <v>0</v>
      </c>
      <c r="C214" s="28">
        <v>0</v>
      </c>
      <c r="D214" s="29">
        <f>C214*230</f>
        <v>0</v>
      </c>
      <c r="E214" s="30">
        <f t="shared" si="15"/>
        <v>0</v>
      </c>
      <c r="F214" s="28">
        <v>1.6</v>
      </c>
      <c r="G214" s="29">
        <v>51.8</v>
      </c>
      <c r="H214" s="29">
        <v>28.7</v>
      </c>
    </row>
    <row r="215" spans="1:8" ht="12">
      <c r="A215" s="35" t="s">
        <v>96</v>
      </c>
      <c r="B215" s="27">
        <v>1</v>
      </c>
      <c r="C215" s="28">
        <v>0.09</v>
      </c>
      <c r="D215" s="29">
        <f t="shared" si="14"/>
        <v>17.55</v>
      </c>
      <c r="E215" s="30">
        <f t="shared" si="15"/>
        <v>14.04</v>
      </c>
      <c r="F215" s="28">
        <v>2.16</v>
      </c>
      <c r="G215" s="29">
        <v>548.9</v>
      </c>
      <c r="H215" s="29">
        <v>430.76</v>
      </c>
    </row>
    <row r="216" spans="1:8" ht="12">
      <c r="A216" s="56" t="s">
        <v>123</v>
      </c>
      <c r="B216" s="57">
        <v>54</v>
      </c>
      <c r="C216" s="58">
        <v>9.12</v>
      </c>
      <c r="D216" s="62">
        <f t="shared" si="14"/>
        <v>1778.3999999999999</v>
      </c>
      <c r="E216" s="60">
        <f t="shared" si="15"/>
        <v>1422.72</v>
      </c>
      <c r="F216" s="58">
        <v>4.34</v>
      </c>
      <c r="G216" s="62">
        <v>491.68</v>
      </c>
      <c r="H216" s="62">
        <v>380.86</v>
      </c>
    </row>
    <row r="217" spans="1:8" ht="12">
      <c r="A217" s="35" t="s">
        <v>325</v>
      </c>
      <c r="B217" s="7"/>
      <c r="C217" s="23">
        <f aca="true" t="shared" si="16" ref="C217:H217">SUM(C190:C216)</f>
        <v>27.2797</v>
      </c>
      <c r="D217" s="25">
        <f t="shared" si="16"/>
        <v>5662.5415</v>
      </c>
      <c r="E217" s="26">
        <f t="shared" si="16"/>
        <v>4530.0332</v>
      </c>
      <c r="F217" s="23">
        <f t="shared" si="16"/>
        <v>51.790000000000006</v>
      </c>
      <c r="G217" s="25">
        <f t="shared" si="16"/>
        <v>14099.98</v>
      </c>
      <c r="H217" s="25">
        <f t="shared" si="16"/>
        <v>11049.750000000002</v>
      </c>
    </row>
    <row r="218" spans="1:8" ht="12">
      <c r="A218" s="37" t="s">
        <v>324</v>
      </c>
      <c r="B218" s="11"/>
      <c r="C218" s="15">
        <f>SUM(C217,C189)</f>
        <v>30.3965</v>
      </c>
      <c r="D218" s="16">
        <f>D189+D217</f>
        <v>6243.5695000000005</v>
      </c>
      <c r="E218" s="21">
        <f>E189+E217</f>
        <v>4994.8556</v>
      </c>
      <c r="F218" s="15">
        <f>SUM(F189,F217)</f>
        <v>62.290000000000006</v>
      </c>
      <c r="G218" s="16">
        <f>SUM(G217,G189)</f>
        <v>17154.969999999998</v>
      </c>
      <c r="H218" s="16">
        <f>SUM(H217,H189)</f>
        <v>13434.730000000001</v>
      </c>
    </row>
    <row r="219" spans="1:8" s="4" customFormat="1" ht="11.25">
      <c r="A219" s="38" t="s">
        <v>180</v>
      </c>
      <c r="B219" s="12"/>
      <c r="C219" s="17">
        <f aca="true" t="shared" si="17" ref="C219:H219">SUM(C218,C171)</f>
        <v>5231.026400000002</v>
      </c>
      <c r="D219" s="18">
        <f t="shared" si="17"/>
        <v>670527.0829999999</v>
      </c>
      <c r="E219" s="22">
        <f t="shared" si="17"/>
        <v>469993.3150500002</v>
      </c>
      <c r="F219" s="17">
        <f t="shared" si="17"/>
        <v>4921.026700000002</v>
      </c>
      <c r="G219" s="18">
        <f t="shared" si="17"/>
        <v>483521.0200000001</v>
      </c>
      <c r="H219" s="18">
        <f t="shared" si="17"/>
        <v>339144.839</v>
      </c>
    </row>
    <row r="220" spans="2:8" ht="12">
      <c r="B220" s="1"/>
      <c r="C220" s="1"/>
      <c r="D220" s="1"/>
      <c r="E220" s="1"/>
      <c r="F220" s="1"/>
      <c r="G220" s="1"/>
      <c r="H220" s="1"/>
    </row>
    <row r="221" spans="1:8" ht="12">
      <c r="A221" s="39" t="s">
        <v>178</v>
      </c>
      <c r="B221" s="1"/>
      <c r="C221" s="13"/>
      <c r="D221" s="1"/>
      <c r="E221" s="1"/>
      <c r="F221" s="1"/>
      <c r="G221" s="13"/>
      <c r="H221" s="14"/>
    </row>
    <row r="222" ht="12">
      <c r="A222" s="39" t="s">
        <v>328</v>
      </c>
    </row>
    <row r="223" ht="12">
      <c r="A223" s="39" t="s">
        <v>329</v>
      </c>
    </row>
    <row r="224" ht="12">
      <c r="A224" s="39" t="s">
        <v>175</v>
      </c>
    </row>
    <row r="225" ht="12">
      <c r="A225" s="40" t="s">
        <v>296</v>
      </c>
    </row>
  </sheetData>
  <sheetProtection/>
  <mergeCells count="3">
    <mergeCell ref="B1:C1"/>
    <mergeCell ref="D1:E1"/>
    <mergeCell ref="G1:H1"/>
  </mergeCells>
  <printOptions gridLines="1" horizontalCentered="1"/>
  <pageMargins left="0.2362204724409449" right="0.2362204724409449" top="0.67" bottom="0.54" header="0.2362204724409449" footer="0.15748031496062992"/>
  <pageSetup horizontalDpi="600" verticalDpi="600" orientation="portrait" paperSize="9" r:id="rId1"/>
  <headerFooter alignWithMargins="0">
    <oddHeader>&amp;C&amp;"Book Antiqua,Fett Kursiv"Anbau- und Produktionszahlen der D.O.C. und I.G.T . Weine Südtirols</oddHeader>
    <oddFooter>&amp;LWBR_STAT_02_2012_AV_STAT&amp;R&amp;"Times New Roman,Standard"&amp;P</oddFooter>
  </headerFooter>
  <ignoredErrors>
    <ignoredError sqref="D2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206">
      <selection activeCell="A1" sqref="A1"/>
    </sheetView>
  </sheetViews>
  <sheetFormatPr defaultColWidth="11.421875" defaultRowHeight="12.75"/>
  <cols>
    <col min="1" max="1" width="41.7109375" style="39" customWidth="1"/>
    <col min="2" max="2" width="6.7109375" style="5" hidden="1" customWidth="1"/>
    <col min="3" max="3" width="8.7109375" style="5" bestFit="1" customWidth="1"/>
    <col min="4" max="4" width="10.140625" style="5" bestFit="1" customWidth="1"/>
    <col min="5" max="5" width="9.28125" style="5" bestFit="1" customWidth="1"/>
    <col min="6" max="6" width="8.57421875" style="5" customWidth="1"/>
    <col min="7" max="8" width="8.7109375" style="5" bestFit="1" customWidth="1"/>
    <col min="9" max="16384" width="11.57421875" style="5" customWidth="1"/>
  </cols>
  <sheetData>
    <row r="1" spans="1:8" s="3" customFormat="1" ht="27" customHeight="1">
      <c r="A1" s="33"/>
      <c r="B1" s="65" t="s">
        <v>44</v>
      </c>
      <c r="C1" s="66"/>
      <c r="D1" s="67" t="s">
        <v>45</v>
      </c>
      <c r="E1" s="67"/>
      <c r="F1" s="19"/>
      <c r="G1" s="67" t="s">
        <v>294</v>
      </c>
      <c r="H1" s="67"/>
    </row>
    <row r="2" spans="1:8" s="2" customFormat="1" ht="36" customHeight="1">
      <c r="A2" s="34" t="s">
        <v>46</v>
      </c>
      <c r="B2" s="8" t="s">
        <v>187</v>
      </c>
      <c r="C2" s="9" t="s">
        <v>186</v>
      </c>
      <c r="D2" s="10" t="s">
        <v>48</v>
      </c>
      <c r="E2" s="20" t="s">
        <v>47</v>
      </c>
      <c r="F2" s="9" t="s">
        <v>258</v>
      </c>
      <c r="G2" s="10" t="s">
        <v>48</v>
      </c>
      <c r="H2" s="10" t="s">
        <v>47</v>
      </c>
    </row>
    <row r="3" spans="1:8" s="4" customFormat="1" ht="11.25">
      <c r="A3" s="35" t="s">
        <v>91</v>
      </c>
      <c r="B3" s="24">
        <v>359</v>
      </c>
      <c r="C3" s="23">
        <v>122.22</v>
      </c>
      <c r="D3" s="25">
        <f>C3*125</f>
        <v>15277.5</v>
      </c>
      <c r="E3" s="26">
        <f>D3*70/100</f>
        <v>10694.25</v>
      </c>
      <c r="F3" s="50">
        <v>94.86</v>
      </c>
      <c r="G3" s="25">
        <v>8686.6</v>
      </c>
      <c r="H3" s="25">
        <v>6077.57</v>
      </c>
    </row>
    <row r="4" spans="1:8" s="4" customFormat="1" ht="12">
      <c r="A4" s="35"/>
      <c r="B4" s="7"/>
      <c r="C4" s="43"/>
      <c r="D4" s="44"/>
      <c r="E4" s="45"/>
      <c r="F4" s="46"/>
      <c r="G4" s="44"/>
      <c r="H4" s="47"/>
    </row>
    <row r="5" spans="1:8" ht="12">
      <c r="A5" s="36" t="s">
        <v>49</v>
      </c>
      <c r="B5" s="27">
        <v>1094</v>
      </c>
      <c r="C5" s="28">
        <v>397.17</v>
      </c>
      <c r="D5" s="29">
        <f>C5*140</f>
        <v>55603.8</v>
      </c>
      <c r="E5" s="30">
        <f>D5*70/100</f>
        <v>38922.66</v>
      </c>
      <c r="F5" s="13">
        <v>12.11</v>
      </c>
      <c r="G5" s="29">
        <v>1283.26</v>
      </c>
      <c r="H5" s="29">
        <v>898.27</v>
      </c>
    </row>
    <row r="6" spans="1:8" ht="12">
      <c r="A6" s="36" t="s">
        <v>125</v>
      </c>
      <c r="B6" s="27">
        <v>0</v>
      </c>
      <c r="C6" s="28">
        <v>1.03</v>
      </c>
      <c r="D6" s="29">
        <f>C6*140</f>
        <v>144.20000000000002</v>
      </c>
      <c r="E6" s="30">
        <f>D6*70/100</f>
        <v>100.94000000000001</v>
      </c>
      <c r="F6" s="13">
        <v>96.88</v>
      </c>
      <c r="G6" s="29">
        <v>12318.16</v>
      </c>
      <c r="H6" s="29">
        <v>8622.11</v>
      </c>
    </row>
    <row r="7" spans="1:8" ht="12">
      <c r="A7" s="36" t="s">
        <v>134</v>
      </c>
      <c r="B7" s="27">
        <v>0</v>
      </c>
      <c r="C7" s="28">
        <v>0</v>
      </c>
      <c r="D7" s="29">
        <v>0</v>
      </c>
      <c r="E7" s="30">
        <v>0</v>
      </c>
      <c r="F7" s="13">
        <v>6.14</v>
      </c>
      <c r="G7" s="29">
        <v>714.2</v>
      </c>
      <c r="H7" s="29">
        <v>497.05</v>
      </c>
    </row>
    <row r="8" spans="1:8" ht="12">
      <c r="A8" s="36" t="s">
        <v>182</v>
      </c>
      <c r="B8" s="27">
        <v>0</v>
      </c>
      <c r="C8" s="28">
        <v>0</v>
      </c>
      <c r="D8" s="29">
        <v>0</v>
      </c>
      <c r="E8" s="30">
        <v>0</v>
      </c>
      <c r="F8" s="13">
        <v>13.67</v>
      </c>
      <c r="G8" s="29">
        <v>1424.55</v>
      </c>
      <c r="H8" s="29">
        <f>G8*70/100</f>
        <v>997.185</v>
      </c>
    </row>
    <row r="9" spans="1:8" ht="12">
      <c r="A9" s="36" t="s">
        <v>126</v>
      </c>
      <c r="B9" s="27">
        <v>0</v>
      </c>
      <c r="C9" s="28">
        <v>0</v>
      </c>
      <c r="D9" s="29">
        <v>0</v>
      </c>
      <c r="E9" s="30">
        <v>0</v>
      </c>
      <c r="F9" s="13">
        <v>2.57</v>
      </c>
      <c r="G9" s="29">
        <v>342.2</v>
      </c>
      <c r="H9" s="29">
        <v>239.55</v>
      </c>
    </row>
    <row r="10" spans="1:8" ht="12">
      <c r="A10" s="36" t="s">
        <v>301</v>
      </c>
      <c r="B10" s="27"/>
      <c r="C10" s="28">
        <v>0</v>
      </c>
      <c r="D10" s="29">
        <v>0</v>
      </c>
      <c r="E10" s="30">
        <v>0</v>
      </c>
      <c r="F10" s="13">
        <v>0.33</v>
      </c>
      <c r="G10" s="29">
        <v>21</v>
      </c>
      <c r="H10" s="29">
        <v>13.98</v>
      </c>
    </row>
    <row r="11" spans="1:8" ht="12">
      <c r="A11" s="36" t="s">
        <v>137</v>
      </c>
      <c r="B11" s="27">
        <v>0</v>
      </c>
      <c r="C11" s="28">
        <v>0</v>
      </c>
      <c r="D11" s="29">
        <v>0</v>
      </c>
      <c r="E11" s="30">
        <v>0</v>
      </c>
      <c r="F11" s="13">
        <v>67.22</v>
      </c>
      <c r="G11" s="29">
        <v>8090</v>
      </c>
      <c r="H11" s="29">
        <v>5663</v>
      </c>
    </row>
    <row r="12" spans="1:8" ht="12">
      <c r="A12" s="36" t="s">
        <v>139</v>
      </c>
      <c r="B12" s="27">
        <v>0</v>
      </c>
      <c r="C12" s="28">
        <v>0</v>
      </c>
      <c r="D12" s="29">
        <v>0</v>
      </c>
      <c r="E12" s="30">
        <v>0</v>
      </c>
      <c r="F12" s="13">
        <v>87.5</v>
      </c>
      <c r="G12" s="29">
        <v>10211.6</v>
      </c>
      <c r="H12" s="29">
        <v>7146.9</v>
      </c>
    </row>
    <row r="13" spans="1:8" ht="12">
      <c r="A13" s="36" t="s">
        <v>181</v>
      </c>
      <c r="B13" s="27">
        <v>0</v>
      </c>
      <c r="C13" s="28">
        <v>0</v>
      </c>
      <c r="D13" s="29">
        <v>0</v>
      </c>
      <c r="E13" s="30">
        <v>0</v>
      </c>
      <c r="F13" s="13">
        <v>20.92</v>
      </c>
      <c r="G13" s="29">
        <v>2389.32</v>
      </c>
      <c r="H13" s="29">
        <v>1672.11</v>
      </c>
    </row>
    <row r="14" spans="1:8" ht="12">
      <c r="A14" s="36" t="s">
        <v>140</v>
      </c>
      <c r="B14" s="27">
        <v>0</v>
      </c>
      <c r="C14" s="28">
        <v>0</v>
      </c>
      <c r="D14" s="29">
        <v>0</v>
      </c>
      <c r="E14" s="30">
        <v>0</v>
      </c>
      <c r="F14" s="13">
        <v>53.2</v>
      </c>
      <c r="G14" s="29">
        <v>6519.57</v>
      </c>
      <c r="H14" s="29">
        <v>4562.76</v>
      </c>
    </row>
    <row r="15" spans="1:8" s="4" customFormat="1" ht="11.25">
      <c r="A15" s="35" t="s">
        <v>150</v>
      </c>
      <c r="B15" s="24">
        <f aca="true" t="shared" si="0" ref="B15:H15">SUM(B5:B14)</f>
        <v>1094</v>
      </c>
      <c r="C15" s="23">
        <f t="shared" si="0"/>
        <v>398.2</v>
      </c>
      <c r="D15" s="25">
        <f t="shared" si="0"/>
        <v>55748</v>
      </c>
      <c r="E15" s="26">
        <f t="shared" si="0"/>
        <v>39023.600000000006</v>
      </c>
      <c r="F15" s="23">
        <f t="shared" si="0"/>
        <v>360.53999999999996</v>
      </c>
      <c r="G15" s="25">
        <f t="shared" si="0"/>
        <v>43313.86</v>
      </c>
      <c r="H15" s="25">
        <f t="shared" si="0"/>
        <v>30312.915</v>
      </c>
    </row>
    <row r="16" spans="1:8" s="4" customFormat="1" ht="11.25">
      <c r="A16" s="35"/>
      <c r="B16" s="7"/>
      <c r="C16" s="43"/>
      <c r="D16" s="44"/>
      <c r="E16" s="45"/>
      <c r="F16" s="43"/>
      <c r="G16" s="44"/>
      <c r="H16" s="44"/>
    </row>
    <row r="17" spans="1:8" ht="12">
      <c r="A17" s="36" t="s">
        <v>50</v>
      </c>
      <c r="B17" s="27">
        <v>216</v>
      </c>
      <c r="C17" s="28">
        <v>223.68</v>
      </c>
      <c r="D17" s="29">
        <f>C17*125</f>
        <v>27960</v>
      </c>
      <c r="E17" s="30">
        <f>D17*70/100</f>
        <v>19572</v>
      </c>
      <c r="F17" s="13">
        <v>99.7</v>
      </c>
      <c r="G17" s="14">
        <v>10863.08</v>
      </c>
      <c r="H17" s="29">
        <v>7601</v>
      </c>
    </row>
    <row r="18" spans="1:8" ht="12">
      <c r="A18" s="36" t="s">
        <v>146</v>
      </c>
      <c r="B18" s="27">
        <v>0</v>
      </c>
      <c r="C18" s="28">
        <v>0</v>
      </c>
      <c r="D18" s="29">
        <v>0</v>
      </c>
      <c r="E18" s="30">
        <v>0</v>
      </c>
      <c r="F18" s="13">
        <v>120.17</v>
      </c>
      <c r="G18" s="14">
        <v>13099.24</v>
      </c>
      <c r="H18" s="29">
        <v>9163.13</v>
      </c>
    </row>
    <row r="19" spans="1:8" s="4" customFormat="1" ht="11.25">
      <c r="A19" s="35" t="s">
        <v>153</v>
      </c>
      <c r="B19" s="24">
        <f aca="true" t="shared" si="1" ref="B19:H19">SUM(B17:B18)</f>
        <v>216</v>
      </c>
      <c r="C19" s="23">
        <f t="shared" si="1"/>
        <v>223.68</v>
      </c>
      <c r="D19" s="25">
        <f t="shared" si="1"/>
        <v>27960</v>
      </c>
      <c r="E19" s="26">
        <f t="shared" si="1"/>
        <v>19572</v>
      </c>
      <c r="F19" s="50">
        <f t="shared" si="1"/>
        <v>219.87</v>
      </c>
      <c r="G19" s="55">
        <f t="shared" si="1"/>
        <v>23962.32</v>
      </c>
      <c r="H19" s="25">
        <f t="shared" si="1"/>
        <v>16764.129999999997</v>
      </c>
    </row>
    <row r="20" spans="1:8" s="4" customFormat="1" ht="11.25">
      <c r="A20" s="35"/>
      <c r="B20" s="7"/>
      <c r="C20" s="43"/>
      <c r="D20" s="44"/>
      <c r="E20" s="45"/>
      <c r="F20" s="46"/>
      <c r="G20" s="48"/>
      <c r="H20" s="44"/>
    </row>
    <row r="21" spans="1:8" s="4" customFormat="1" ht="11.25">
      <c r="A21" s="35" t="s">
        <v>51</v>
      </c>
      <c r="B21" s="24">
        <v>20</v>
      </c>
      <c r="C21" s="23">
        <v>5.36</v>
      </c>
      <c r="D21" s="25">
        <f>C21*130</f>
        <v>696.8000000000001</v>
      </c>
      <c r="E21" s="26">
        <f>D21*70/100</f>
        <v>487.76000000000005</v>
      </c>
      <c r="F21" s="23">
        <v>1.55</v>
      </c>
      <c r="G21" s="25">
        <v>111.52</v>
      </c>
      <c r="H21" s="25">
        <v>78.06</v>
      </c>
    </row>
    <row r="22" spans="1:8" s="4" customFormat="1" ht="11.25">
      <c r="A22" s="35"/>
      <c r="B22" s="7"/>
      <c r="C22" s="43"/>
      <c r="D22" s="44"/>
      <c r="E22" s="45"/>
      <c r="F22" s="43"/>
      <c r="G22" s="44"/>
      <c r="H22" s="44"/>
    </row>
    <row r="23" spans="1:9" ht="12">
      <c r="A23" s="36" t="s">
        <v>52</v>
      </c>
      <c r="B23" s="27">
        <v>1091</v>
      </c>
      <c r="C23" s="28">
        <v>480.38</v>
      </c>
      <c r="D23" s="29">
        <f>C23*130</f>
        <v>62449.4</v>
      </c>
      <c r="E23" s="30">
        <f>D23*70/100</f>
        <v>43714.58</v>
      </c>
      <c r="F23" s="28">
        <v>446.15</v>
      </c>
      <c r="G23" s="54">
        <v>46633.51</v>
      </c>
      <c r="H23" s="54">
        <v>32623.32</v>
      </c>
      <c r="I23" s="54"/>
    </row>
    <row r="24" spans="1:8" ht="12">
      <c r="A24" s="36" t="s">
        <v>321</v>
      </c>
      <c r="B24" s="27">
        <v>0</v>
      </c>
      <c r="C24" s="28">
        <v>0</v>
      </c>
      <c r="D24" s="29">
        <v>0</v>
      </c>
      <c r="E24" s="30">
        <v>0</v>
      </c>
      <c r="F24" s="28">
        <v>0.52</v>
      </c>
      <c r="G24" s="29">
        <v>68</v>
      </c>
      <c r="H24" s="29">
        <v>47</v>
      </c>
    </row>
    <row r="25" spans="1:8" ht="12">
      <c r="A25" s="36" t="s">
        <v>127</v>
      </c>
      <c r="B25" s="27">
        <v>0</v>
      </c>
      <c r="C25" s="28">
        <v>0</v>
      </c>
      <c r="D25" s="29">
        <v>0</v>
      </c>
      <c r="E25" s="30">
        <v>0</v>
      </c>
      <c r="F25" s="28">
        <v>6.86</v>
      </c>
      <c r="G25" s="29">
        <v>847.8</v>
      </c>
      <c r="H25" s="29">
        <v>593.46</v>
      </c>
    </row>
    <row r="26" spans="1:8" s="4" customFormat="1" ht="11.25">
      <c r="A26" s="35" t="s">
        <v>155</v>
      </c>
      <c r="B26" s="24">
        <f aca="true" t="shared" si="2" ref="B26:H26">SUM(B23:B25)</f>
        <v>1091</v>
      </c>
      <c r="C26" s="23">
        <f t="shared" si="2"/>
        <v>480.38</v>
      </c>
      <c r="D26" s="25">
        <f t="shared" si="2"/>
        <v>62449.4</v>
      </c>
      <c r="E26" s="26">
        <f t="shared" si="2"/>
        <v>43714.58</v>
      </c>
      <c r="F26" s="23">
        <f t="shared" si="2"/>
        <v>453.53</v>
      </c>
      <c r="G26" s="25">
        <f t="shared" si="2"/>
        <v>47549.310000000005</v>
      </c>
      <c r="H26" s="25">
        <f t="shared" si="2"/>
        <v>33263.78</v>
      </c>
    </row>
    <row r="27" spans="1:8" s="4" customFormat="1" ht="11.25">
      <c r="A27" s="35"/>
      <c r="B27" s="7"/>
      <c r="C27" s="43"/>
      <c r="D27" s="44"/>
      <c r="E27" s="45"/>
      <c r="F27" s="43"/>
      <c r="G27" s="44"/>
      <c r="H27" s="44"/>
    </row>
    <row r="28" spans="1:8" ht="12">
      <c r="A28" s="36" t="s">
        <v>65</v>
      </c>
      <c r="B28" s="27">
        <v>1046</v>
      </c>
      <c r="C28" s="28">
        <v>487.4</v>
      </c>
      <c r="D28" s="29">
        <f>C28*120</f>
        <v>58488</v>
      </c>
      <c r="E28" s="30">
        <f>D28*70/100</f>
        <v>40941.6</v>
      </c>
      <c r="F28" s="28">
        <v>468.2</v>
      </c>
      <c r="G28" s="29">
        <v>41281.12</v>
      </c>
      <c r="H28" s="29">
        <v>28832.54</v>
      </c>
    </row>
    <row r="29" spans="1:8" ht="12">
      <c r="A29" s="36" t="s">
        <v>257</v>
      </c>
      <c r="B29" s="27">
        <v>0</v>
      </c>
      <c r="C29" s="28">
        <v>0</v>
      </c>
      <c r="D29" s="29">
        <v>0</v>
      </c>
      <c r="E29" s="30">
        <v>0</v>
      </c>
      <c r="F29" s="28">
        <v>2.53</v>
      </c>
      <c r="G29" s="29">
        <v>207.33</v>
      </c>
      <c r="H29" s="29">
        <v>69.09</v>
      </c>
    </row>
    <row r="30" spans="1:8" ht="12">
      <c r="A30" s="36" t="s">
        <v>285</v>
      </c>
      <c r="B30" s="27">
        <v>0</v>
      </c>
      <c r="C30" s="28">
        <v>0</v>
      </c>
      <c r="D30" s="29">
        <v>0</v>
      </c>
      <c r="E30" s="30">
        <v>0</v>
      </c>
      <c r="F30" s="28">
        <v>2.21</v>
      </c>
      <c r="G30" s="29">
        <v>191</v>
      </c>
      <c r="H30" s="29">
        <v>78.74</v>
      </c>
    </row>
    <row r="31" spans="1:8" s="4" customFormat="1" ht="11.25">
      <c r="A31" s="35" t="s">
        <v>256</v>
      </c>
      <c r="B31" s="24">
        <f aca="true" t="shared" si="3" ref="B31:H31">SUM(B28:B30)</f>
        <v>1046</v>
      </c>
      <c r="C31" s="23">
        <f t="shared" si="3"/>
        <v>487.4</v>
      </c>
      <c r="D31" s="25">
        <f t="shared" si="3"/>
        <v>58488</v>
      </c>
      <c r="E31" s="26">
        <f t="shared" si="3"/>
        <v>40941.6</v>
      </c>
      <c r="F31" s="23">
        <f t="shared" si="3"/>
        <v>472.93999999999994</v>
      </c>
      <c r="G31" s="25">
        <f t="shared" si="3"/>
        <v>41679.450000000004</v>
      </c>
      <c r="H31" s="25">
        <f t="shared" si="3"/>
        <v>28980.370000000003</v>
      </c>
    </row>
    <row r="32" spans="1:8" s="4" customFormat="1" ht="11.25">
      <c r="A32" s="35"/>
      <c r="B32" s="7"/>
      <c r="C32" s="43"/>
      <c r="D32" s="44"/>
      <c r="E32" s="45"/>
      <c r="F32" s="43"/>
      <c r="G32" s="44"/>
      <c r="H32" s="44"/>
    </row>
    <row r="33" spans="1:8" ht="12">
      <c r="A33" s="36" t="s">
        <v>56</v>
      </c>
      <c r="B33" s="27">
        <v>230</v>
      </c>
      <c r="C33" s="28">
        <v>73.06</v>
      </c>
      <c r="D33" s="29">
        <f>C33*100</f>
        <v>7306</v>
      </c>
      <c r="E33" s="30">
        <f>D33*70/100</f>
        <v>5114.2</v>
      </c>
      <c r="F33" s="28">
        <v>61.89</v>
      </c>
      <c r="G33" s="29">
        <v>4980.93</v>
      </c>
      <c r="H33" s="29">
        <v>3474.55</v>
      </c>
    </row>
    <row r="34" spans="1:8" ht="12">
      <c r="A34" s="36" t="s">
        <v>255</v>
      </c>
      <c r="B34" s="27">
        <v>0</v>
      </c>
      <c r="C34" s="28">
        <v>0</v>
      </c>
      <c r="D34" s="29">
        <v>0</v>
      </c>
      <c r="E34" s="30">
        <v>0</v>
      </c>
      <c r="F34" s="28">
        <v>2.87</v>
      </c>
      <c r="G34" s="29">
        <v>225.2</v>
      </c>
      <c r="H34" s="29">
        <v>88.82</v>
      </c>
    </row>
    <row r="35" spans="1:8" s="4" customFormat="1" ht="11.25">
      <c r="A35" s="35" t="s">
        <v>254</v>
      </c>
      <c r="B35" s="24">
        <f>B33</f>
        <v>230</v>
      </c>
      <c r="C35" s="23">
        <f>C33</f>
        <v>73.06</v>
      </c>
      <c r="D35" s="25">
        <f>D33</f>
        <v>7306</v>
      </c>
      <c r="E35" s="26">
        <f>E33</f>
        <v>5114.2</v>
      </c>
      <c r="F35" s="23">
        <f>SUM(F33:F34)</f>
        <v>64.76</v>
      </c>
      <c r="G35" s="25">
        <f>SUM(G33:G34)</f>
        <v>5206.13</v>
      </c>
      <c r="H35" s="25">
        <f>SUM(H33:H34)</f>
        <v>3563.3700000000003</v>
      </c>
    </row>
    <row r="36" spans="1:8" s="4" customFormat="1" ht="11.25">
      <c r="A36" s="35"/>
      <c r="B36" s="7"/>
      <c r="C36" s="43"/>
      <c r="D36" s="44"/>
      <c r="E36" s="45"/>
      <c r="F36" s="43"/>
      <c r="G36" s="44"/>
      <c r="H36" s="44"/>
    </row>
    <row r="37" spans="1:8" s="4" customFormat="1" ht="11.25">
      <c r="A37" s="35" t="s">
        <v>114</v>
      </c>
      <c r="B37" s="24">
        <v>54</v>
      </c>
      <c r="C37" s="23">
        <v>16.26</v>
      </c>
      <c r="D37" s="25">
        <f>C37*120</f>
        <v>1951.2000000000003</v>
      </c>
      <c r="E37" s="26">
        <f>D37*70/100</f>
        <v>1365.8400000000004</v>
      </c>
      <c r="F37" s="23">
        <v>11.78</v>
      </c>
      <c r="G37" s="25">
        <v>936.78</v>
      </c>
      <c r="H37" s="25">
        <v>651.7</v>
      </c>
    </row>
    <row r="38" spans="1:8" s="4" customFormat="1" ht="11.25">
      <c r="A38" s="35"/>
      <c r="B38" s="7"/>
      <c r="C38" s="43"/>
      <c r="D38" s="44"/>
      <c r="E38" s="45"/>
      <c r="F38" s="43"/>
      <c r="G38" s="44"/>
      <c r="H38" s="44"/>
    </row>
    <row r="39" spans="1:8" s="4" customFormat="1" ht="11.25">
      <c r="A39" s="35" t="s">
        <v>145</v>
      </c>
      <c r="B39" s="24">
        <v>311</v>
      </c>
      <c r="C39" s="23">
        <v>130.59</v>
      </c>
      <c r="D39" s="25">
        <f>C39*130</f>
        <v>16976.7</v>
      </c>
      <c r="E39" s="26">
        <f>D39*70/100</f>
        <v>11883.69</v>
      </c>
      <c r="F39" s="23">
        <v>133.17</v>
      </c>
      <c r="G39" s="25">
        <v>13347.1</v>
      </c>
      <c r="H39" s="25">
        <v>9343.01</v>
      </c>
    </row>
    <row r="40" spans="1:8" s="4" customFormat="1" ht="11.25">
      <c r="A40" s="35"/>
      <c r="B40" s="7"/>
      <c r="C40" s="43"/>
      <c r="D40" s="44"/>
      <c r="E40" s="45"/>
      <c r="F40" s="43"/>
      <c r="G40" s="44"/>
      <c r="H40" s="44"/>
    </row>
    <row r="41" spans="1:8" s="4" customFormat="1" ht="11.25">
      <c r="A41" s="35" t="s">
        <v>61</v>
      </c>
      <c r="B41" s="24">
        <v>91</v>
      </c>
      <c r="C41" s="23">
        <v>38.02</v>
      </c>
      <c r="D41" s="25">
        <f>C41*130</f>
        <v>4942.6</v>
      </c>
      <c r="E41" s="26">
        <f>D41*70/100</f>
        <v>3459.82</v>
      </c>
      <c r="F41" s="23">
        <v>32.68</v>
      </c>
      <c r="G41" s="25">
        <v>2590.69</v>
      </c>
      <c r="H41" s="25">
        <v>1809.22</v>
      </c>
    </row>
    <row r="42" spans="1:8" s="4" customFormat="1" ht="11.25">
      <c r="A42" s="35"/>
      <c r="B42" s="7"/>
      <c r="C42" s="43"/>
      <c r="D42" s="44"/>
      <c r="E42" s="45"/>
      <c r="F42" s="43"/>
      <c r="G42" s="44"/>
      <c r="H42" s="44"/>
    </row>
    <row r="43" spans="1:8" ht="12">
      <c r="A43" s="36" t="s">
        <v>59</v>
      </c>
      <c r="B43" s="27">
        <v>981</v>
      </c>
      <c r="C43" s="28">
        <v>576.92</v>
      </c>
      <c r="D43" s="29">
        <f>C43*130</f>
        <v>74999.59999999999</v>
      </c>
      <c r="E43" s="30">
        <f>D43*70/100</f>
        <v>52499.719999999994</v>
      </c>
      <c r="F43" s="28">
        <v>566.14</v>
      </c>
      <c r="G43" s="29">
        <v>59953.81</v>
      </c>
      <c r="H43" s="29">
        <v>41947.54</v>
      </c>
    </row>
    <row r="44" spans="1:8" ht="12">
      <c r="A44" s="36" t="s">
        <v>284</v>
      </c>
      <c r="B44" s="27">
        <v>0</v>
      </c>
      <c r="C44" s="28">
        <v>0</v>
      </c>
      <c r="D44" s="29">
        <v>0</v>
      </c>
      <c r="E44" s="30">
        <v>0</v>
      </c>
      <c r="F44" s="28">
        <v>0.2089</v>
      </c>
      <c r="G44" s="29">
        <v>26.9</v>
      </c>
      <c r="H44" s="29">
        <v>18.83</v>
      </c>
    </row>
    <row r="45" spans="1:8" s="4" customFormat="1" ht="11.25">
      <c r="A45" s="35" t="s">
        <v>253</v>
      </c>
      <c r="B45" s="24">
        <f>B43</f>
        <v>981</v>
      </c>
      <c r="C45" s="23">
        <f>C43</f>
        <v>576.92</v>
      </c>
      <c r="D45" s="25">
        <f>D43</f>
        <v>74999.59999999999</v>
      </c>
      <c r="E45" s="26">
        <f>E43</f>
        <v>52499.719999999994</v>
      </c>
      <c r="F45" s="23">
        <f>SUM(F43:F44)</f>
        <v>566.3489</v>
      </c>
      <c r="G45" s="25">
        <f>SUM(G43:G44)</f>
        <v>59980.71</v>
      </c>
      <c r="H45" s="25">
        <f>SUM(H43:H44)</f>
        <v>41966.37</v>
      </c>
    </row>
    <row r="46" spans="1:8" s="4" customFormat="1" ht="11.25">
      <c r="A46" s="35"/>
      <c r="B46" s="7"/>
      <c r="C46" s="43"/>
      <c r="D46" s="44"/>
      <c r="E46" s="45"/>
      <c r="F46" s="43"/>
      <c r="G46" s="44"/>
      <c r="H46" s="44"/>
    </row>
    <row r="47" spans="1:8" ht="12">
      <c r="A47" s="36" t="s">
        <v>63</v>
      </c>
      <c r="B47" s="27">
        <v>656</v>
      </c>
      <c r="C47" s="28">
        <v>283.46</v>
      </c>
      <c r="D47" s="29">
        <f>C47*130</f>
        <v>36849.799999999996</v>
      </c>
      <c r="E47" s="30">
        <f>D47*70/100</f>
        <v>25794.859999999997</v>
      </c>
      <c r="F47" s="28">
        <v>265.87</v>
      </c>
      <c r="G47" s="29">
        <v>22943.51</v>
      </c>
      <c r="H47" s="29">
        <v>16025.55</v>
      </c>
    </row>
    <row r="48" spans="1:8" ht="12">
      <c r="A48" s="36" t="s">
        <v>252</v>
      </c>
      <c r="B48" s="27">
        <v>0</v>
      </c>
      <c r="C48" s="28">
        <v>0</v>
      </c>
      <c r="D48" s="29">
        <v>0</v>
      </c>
      <c r="E48" s="30">
        <v>0</v>
      </c>
      <c r="F48" s="28">
        <v>0.27</v>
      </c>
      <c r="G48" s="29">
        <v>16.3</v>
      </c>
      <c r="H48" s="29">
        <v>5.01</v>
      </c>
    </row>
    <row r="49" spans="1:8" s="4" customFormat="1" ht="11.25">
      <c r="A49" s="35" t="s">
        <v>161</v>
      </c>
      <c r="B49" s="24">
        <f>B47</f>
        <v>656</v>
      </c>
      <c r="C49" s="23">
        <f>C47</f>
        <v>283.46</v>
      </c>
      <c r="D49" s="25">
        <f>D47</f>
        <v>36849.799999999996</v>
      </c>
      <c r="E49" s="26">
        <f>E47</f>
        <v>25794.859999999997</v>
      </c>
      <c r="F49" s="23">
        <f>SUM(F47:F48)</f>
        <v>266.14</v>
      </c>
      <c r="G49" s="25">
        <f>SUM(G47:G48)</f>
        <v>22959.809999999998</v>
      </c>
      <c r="H49" s="25">
        <f>SUM(H47:H48)</f>
        <v>16030.56</v>
      </c>
    </row>
    <row r="50" spans="1:8" s="4" customFormat="1" ht="11.25">
      <c r="A50" s="35"/>
      <c r="B50" s="7"/>
      <c r="C50" s="43"/>
      <c r="D50" s="44"/>
      <c r="E50" s="45"/>
      <c r="F50" s="43"/>
      <c r="G50" s="44"/>
      <c r="H50" s="44"/>
    </row>
    <row r="51" spans="1:8" s="4" customFormat="1" ht="11.25">
      <c r="A51" s="35" t="s">
        <v>115</v>
      </c>
      <c r="B51" s="24">
        <v>20</v>
      </c>
      <c r="C51" s="23">
        <v>3.04</v>
      </c>
      <c r="D51" s="25">
        <f>C51*130</f>
        <v>395.2</v>
      </c>
      <c r="E51" s="26">
        <f>D51*70/100</f>
        <v>276.64</v>
      </c>
      <c r="F51" s="23">
        <v>1.93</v>
      </c>
      <c r="G51" s="25">
        <v>161.11</v>
      </c>
      <c r="H51" s="25">
        <v>112.78</v>
      </c>
    </row>
    <row r="52" spans="1:8" s="4" customFormat="1" ht="11.25">
      <c r="A52" s="35"/>
      <c r="B52" s="7"/>
      <c r="C52" s="43"/>
      <c r="D52" s="44"/>
      <c r="E52" s="45"/>
      <c r="F52" s="43"/>
      <c r="G52" s="44"/>
      <c r="H52" s="44"/>
    </row>
    <row r="53" spans="1:8" ht="12">
      <c r="A53" s="36" t="s">
        <v>58</v>
      </c>
      <c r="B53" s="27">
        <v>1012</v>
      </c>
      <c r="C53" s="28">
        <v>406.55</v>
      </c>
      <c r="D53" s="29">
        <f>C53*130</f>
        <v>52851.5</v>
      </c>
      <c r="E53" s="30">
        <f>D53*70/100</f>
        <v>36996.05</v>
      </c>
      <c r="F53" s="28">
        <v>383.6</v>
      </c>
      <c r="G53" s="29">
        <v>34900.43</v>
      </c>
      <c r="H53" s="29">
        <v>24408.91</v>
      </c>
    </row>
    <row r="54" spans="1:8" ht="12">
      <c r="A54" s="36" t="s">
        <v>311</v>
      </c>
      <c r="B54" s="27"/>
      <c r="C54" s="28">
        <v>0</v>
      </c>
      <c r="D54" s="29">
        <v>0</v>
      </c>
      <c r="E54" s="30">
        <v>0</v>
      </c>
      <c r="F54" s="28">
        <v>0.16</v>
      </c>
      <c r="G54" s="29">
        <v>12.64</v>
      </c>
      <c r="H54" s="29">
        <v>3.89</v>
      </c>
    </row>
    <row r="55" spans="1:8" ht="12">
      <c r="A55" s="36" t="s">
        <v>129</v>
      </c>
      <c r="B55" s="27">
        <v>0</v>
      </c>
      <c r="C55" s="28">
        <v>0</v>
      </c>
      <c r="D55" s="29">
        <v>0</v>
      </c>
      <c r="E55" s="30">
        <v>0</v>
      </c>
      <c r="F55" s="28">
        <v>0.69</v>
      </c>
      <c r="G55" s="29">
        <v>79.52</v>
      </c>
      <c r="H55" s="29">
        <v>55.66</v>
      </c>
    </row>
    <row r="56" spans="1:8" s="4" customFormat="1" ht="11.25">
      <c r="A56" s="35" t="s">
        <v>251</v>
      </c>
      <c r="B56" s="24">
        <f>B53</f>
        <v>1012</v>
      </c>
      <c r="C56" s="23">
        <f>C53</f>
        <v>406.55</v>
      </c>
      <c r="D56" s="25">
        <f>D53</f>
        <v>52851.5</v>
      </c>
      <c r="E56" s="26">
        <f>E53</f>
        <v>36996.05</v>
      </c>
      <c r="F56" s="23">
        <f>SUM(F53:F55)</f>
        <v>384.45000000000005</v>
      </c>
      <c r="G56" s="25">
        <f>SUM(G53:G55)</f>
        <v>34992.59</v>
      </c>
      <c r="H56" s="25">
        <f>SUM(H53:H55)</f>
        <v>24468.46</v>
      </c>
    </row>
    <row r="57" spans="1:8" s="4" customFormat="1" ht="11.25">
      <c r="A57" s="35"/>
      <c r="B57" s="7"/>
      <c r="C57" s="43"/>
      <c r="D57" s="44"/>
      <c r="E57" s="45"/>
      <c r="F57" s="43"/>
      <c r="G57" s="44"/>
      <c r="H57" s="44"/>
    </row>
    <row r="58" spans="1:8" s="4" customFormat="1" ht="11.25">
      <c r="A58" s="35" t="s">
        <v>62</v>
      </c>
      <c r="B58" s="24">
        <v>2</v>
      </c>
      <c r="C58" s="23">
        <v>0.2201</v>
      </c>
      <c r="D58" s="25">
        <f>C58*130</f>
        <v>28.613</v>
      </c>
      <c r="E58" s="26">
        <f>D58*70/100</f>
        <v>20.0291</v>
      </c>
      <c r="F58" s="23">
        <v>0.2</v>
      </c>
      <c r="G58" s="25">
        <v>25.04</v>
      </c>
      <c r="H58" s="25">
        <v>17.53</v>
      </c>
    </row>
    <row r="59" spans="1:8" s="4" customFormat="1" ht="11.25">
      <c r="A59" s="35"/>
      <c r="B59" s="7"/>
      <c r="C59" s="43"/>
      <c r="D59" s="44"/>
      <c r="E59" s="45"/>
      <c r="F59" s="43"/>
      <c r="G59" s="44"/>
      <c r="H59" s="44"/>
    </row>
    <row r="60" spans="1:8" ht="12">
      <c r="A60" s="36" t="s">
        <v>60</v>
      </c>
      <c r="B60" s="27">
        <v>617</v>
      </c>
      <c r="C60" s="28">
        <v>359.16</v>
      </c>
      <c r="D60" s="29">
        <f>C60*120</f>
        <v>43099.200000000004</v>
      </c>
      <c r="E60" s="30">
        <f>D60*70/100</f>
        <v>30169.440000000006</v>
      </c>
      <c r="F60" s="28">
        <v>311.59</v>
      </c>
      <c r="G60" s="29">
        <v>21884.12</v>
      </c>
      <c r="H60" s="29">
        <v>15227.87</v>
      </c>
    </row>
    <row r="61" spans="1:8" ht="12">
      <c r="A61" s="36" t="s">
        <v>196</v>
      </c>
      <c r="B61" s="27"/>
      <c r="C61" s="28">
        <v>0</v>
      </c>
      <c r="D61" s="29">
        <v>0</v>
      </c>
      <c r="E61" s="30">
        <v>0</v>
      </c>
      <c r="F61" s="28">
        <v>7.14</v>
      </c>
      <c r="G61" s="29">
        <v>614.37</v>
      </c>
      <c r="H61" s="29">
        <v>430.06</v>
      </c>
    </row>
    <row r="62" spans="1:8" ht="12">
      <c r="A62" s="36" t="s">
        <v>250</v>
      </c>
      <c r="B62" s="27">
        <v>0</v>
      </c>
      <c r="C62" s="28">
        <v>0</v>
      </c>
      <c r="D62" s="29">
        <v>0</v>
      </c>
      <c r="E62" s="30">
        <v>0</v>
      </c>
      <c r="F62" s="28">
        <v>6.62</v>
      </c>
      <c r="G62" s="29">
        <v>478.2</v>
      </c>
      <c r="H62" s="29">
        <v>334.27</v>
      </c>
    </row>
    <row r="63" spans="1:8" ht="12">
      <c r="A63" s="36" t="s">
        <v>144</v>
      </c>
      <c r="B63" s="27">
        <v>0</v>
      </c>
      <c r="C63" s="28">
        <v>0</v>
      </c>
      <c r="D63" s="29">
        <v>0</v>
      </c>
      <c r="E63" s="30">
        <v>0</v>
      </c>
      <c r="F63" s="28">
        <v>2.69</v>
      </c>
      <c r="G63" s="29">
        <v>270.08</v>
      </c>
      <c r="H63" s="29">
        <v>189.06</v>
      </c>
    </row>
    <row r="64" spans="1:8" s="4" customFormat="1" ht="11.25">
      <c r="A64" s="35" t="s">
        <v>176</v>
      </c>
      <c r="B64" s="24">
        <f>B60</f>
        <v>617</v>
      </c>
      <c r="C64" s="23">
        <f>C60</f>
        <v>359.16</v>
      </c>
      <c r="D64" s="25">
        <f>D60</f>
        <v>43099.200000000004</v>
      </c>
      <c r="E64" s="26">
        <f>E60</f>
        <v>30169.440000000006</v>
      </c>
      <c r="F64" s="23">
        <f>SUM(F60:F63)</f>
        <v>328.03999999999996</v>
      </c>
      <c r="G64" s="25">
        <f>SUM(G60:G63)</f>
        <v>23246.77</v>
      </c>
      <c r="H64" s="25">
        <f>SUM(H60:H63)</f>
        <v>16181.26</v>
      </c>
    </row>
    <row r="65" spans="1:8" s="4" customFormat="1" ht="11.25">
      <c r="A65" s="35"/>
      <c r="B65" s="24"/>
      <c r="C65" s="43"/>
      <c r="D65" s="44"/>
      <c r="E65" s="45"/>
      <c r="F65" s="43"/>
      <c r="G65" s="44"/>
      <c r="H65" s="44"/>
    </row>
    <row r="66" spans="1:8" ht="12">
      <c r="A66" s="36" t="s">
        <v>248</v>
      </c>
      <c r="B66" s="27">
        <v>442</v>
      </c>
      <c r="C66" s="28">
        <v>162.86</v>
      </c>
      <c r="D66" s="29">
        <f>C66*110</f>
        <v>17914.600000000002</v>
      </c>
      <c r="E66" s="30">
        <f>D66*70/100</f>
        <v>12540.220000000003</v>
      </c>
      <c r="F66" s="13">
        <v>142.25</v>
      </c>
      <c r="G66" s="14">
        <v>10498</v>
      </c>
      <c r="H66" s="14">
        <v>7326</v>
      </c>
    </row>
    <row r="67" spans="1:8" ht="12">
      <c r="A67" s="36" t="s">
        <v>249</v>
      </c>
      <c r="B67" s="1">
        <v>0</v>
      </c>
      <c r="C67" s="1">
        <v>0</v>
      </c>
      <c r="D67" s="1">
        <v>0</v>
      </c>
      <c r="E67" s="41">
        <v>0</v>
      </c>
      <c r="F67" s="28">
        <v>8.23</v>
      </c>
      <c r="G67" s="29">
        <v>606.71</v>
      </c>
      <c r="H67" s="29">
        <v>423.3</v>
      </c>
    </row>
    <row r="68" spans="1:8" s="4" customFormat="1" ht="11.25">
      <c r="A68" s="35" t="s">
        <v>248</v>
      </c>
      <c r="B68" s="24">
        <v>442</v>
      </c>
      <c r="C68" s="23">
        <v>162.86</v>
      </c>
      <c r="D68" s="25">
        <f>C68*110</f>
        <v>17914.600000000002</v>
      </c>
      <c r="E68" s="26">
        <f>D68*70/100</f>
        <v>12540.220000000003</v>
      </c>
      <c r="F68" s="23">
        <f>SUM(F66:F67)</f>
        <v>150.48</v>
      </c>
      <c r="G68" s="25">
        <f>SUM(G66:G67)</f>
        <v>11104.71</v>
      </c>
      <c r="H68" s="25">
        <f>SUM(H66:H67)</f>
        <v>7749.3</v>
      </c>
    </row>
    <row r="69" spans="1:8" s="4" customFormat="1" ht="11.25">
      <c r="A69" s="35"/>
      <c r="B69" s="7"/>
      <c r="C69" s="43"/>
      <c r="D69" s="44"/>
      <c r="E69" s="45"/>
      <c r="F69" s="49"/>
      <c r="G69" s="44"/>
      <c r="H69" s="44"/>
    </row>
    <row r="70" spans="1:8" ht="12">
      <c r="A70" s="36" t="s">
        <v>53</v>
      </c>
      <c r="B70" s="27">
        <v>875</v>
      </c>
      <c r="C70" s="28">
        <v>426.71</v>
      </c>
      <c r="D70" s="29">
        <f>C70*140</f>
        <v>59739.399999999994</v>
      </c>
      <c r="E70" s="30">
        <f>D70*70/100</f>
        <v>41817.579999999994</v>
      </c>
      <c r="F70" s="28">
        <v>330.02</v>
      </c>
      <c r="G70" s="29">
        <v>33424.33</v>
      </c>
      <c r="H70" s="29">
        <v>23358.22</v>
      </c>
    </row>
    <row r="71" spans="1:8" ht="12">
      <c r="A71" s="36" t="s">
        <v>193</v>
      </c>
      <c r="B71" s="27"/>
      <c r="C71" s="28">
        <v>0</v>
      </c>
      <c r="D71" s="29">
        <v>0</v>
      </c>
      <c r="E71" s="30">
        <v>0</v>
      </c>
      <c r="F71" s="28">
        <v>27.2</v>
      </c>
      <c r="G71" s="29">
        <v>2933.44</v>
      </c>
      <c r="H71" s="29">
        <v>2051.23</v>
      </c>
    </row>
    <row r="72" spans="1:8" ht="12">
      <c r="A72" s="36" t="s">
        <v>247</v>
      </c>
      <c r="B72" s="27">
        <v>0</v>
      </c>
      <c r="C72" s="28">
        <v>0</v>
      </c>
      <c r="D72" s="29">
        <v>0</v>
      </c>
      <c r="E72" s="30">
        <v>0</v>
      </c>
      <c r="F72" s="28">
        <v>46.9</v>
      </c>
      <c r="G72" s="29">
        <v>4945.87</v>
      </c>
      <c r="H72" s="29">
        <v>3459.07</v>
      </c>
    </row>
    <row r="73" spans="1:8" s="4" customFormat="1" ht="11.25">
      <c r="A73" s="35" t="s">
        <v>164</v>
      </c>
      <c r="B73" s="24">
        <f>B70</f>
        <v>875</v>
      </c>
      <c r="C73" s="23">
        <f>C70</f>
        <v>426.71</v>
      </c>
      <c r="D73" s="25">
        <f>D70</f>
        <v>59739.399999999994</v>
      </c>
      <c r="E73" s="26">
        <f>E70</f>
        <v>41817.579999999994</v>
      </c>
      <c r="F73" s="23">
        <f>SUM(F70:F72)</f>
        <v>404.11999999999995</v>
      </c>
      <c r="G73" s="25">
        <f>SUM(G70:G72)</f>
        <v>41303.64000000001</v>
      </c>
      <c r="H73" s="25">
        <f>SUM(H70:H72)</f>
        <v>28868.52</v>
      </c>
    </row>
    <row r="74" spans="1:8" s="4" customFormat="1" ht="11.25">
      <c r="A74" s="35"/>
      <c r="B74" s="7"/>
      <c r="C74" s="43"/>
      <c r="D74" s="44"/>
      <c r="E74" s="45"/>
      <c r="F74" s="43"/>
      <c r="G74" s="44"/>
      <c r="H74" s="44"/>
    </row>
    <row r="75" spans="1:8" s="4" customFormat="1" ht="11.25">
      <c r="A75" s="35" t="s">
        <v>54</v>
      </c>
      <c r="B75" s="24">
        <v>3</v>
      </c>
      <c r="C75" s="23">
        <v>0.8725</v>
      </c>
      <c r="D75" s="25">
        <f>C75*110</f>
        <v>95.97500000000001</v>
      </c>
      <c r="E75" s="26">
        <f>D75*70/100</f>
        <v>67.1825</v>
      </c>
      <c r="F75" s="23">
        <v>0.7725</v>
      </c>
      <c r="G75" s="25">
        <v>48.42</v>
      </c>
      <c r="H75" s="25">
        <v>33.79</v>
      </c>
    </row>
    <row r="76" spans="1:8" s="4" customFormat="1" ht="11.25">
      <c r="A76" s="35"/>
      <c r="B76" s="7"/>
      <c r="C76" s="43"/>
      <c r="D76" s="44"/>
      <c r="E76" s="45"/>
      <c r="F76" s="43"/>
      <c r="G76" s="44"/>
      <c r="H76" s="44"/>
    </row>
    <row r="77" spans="1:8" ht="12">
      <c r="A77" s="36" t="s">
        <v>55</v>
      </c>
      <c r="B77" s="27">
        <v>491</v>
      </c>
      <c r="C77" s="28">
        <v>191.89</v>
      </c>
      <c r="D77" s="29">
        <f>C77*130</f>
        <v>24945.699999999997</v>
      </c>
      <c r="E77" s="30">
        <f>D77*70/100</f>
        <v>17461.989999999998</v>
      </c>
      <c r="F77" s="28">
        <v>170.76</v>
      </c>
      <c r="G77" s="29">
        <v>15827.51</v>
      </c>
      <c r="H77" s="29">
        <v>11047.57</v>
      </c>
    </row>
    <row r="78" spans="1:8" ht="12">
      <c r="A78" s="36" t="s">
        <v>195</v>
      </c>
      <c r="B78" s="27"/>
      <c r="C78" s="28">
        <v>0</v>
      </c>
      <c r="D78" s="29">
        <v>0</v>
      </c>
      <c r="E78" s="30">
        <v>0</v>
      </c>
      <c r="F78" s="28">
        <v>4.52</v>
      </c>
      <c r="G78" s="29">
        <v>379.09</v>
      </c>
      <c r="H78" s="29">
        <v>262.22</v>
      </c>
    </row>
    <row r="79" spans="1:8" ht="12">
      <c r="A79" s="36" t="s">
        <v>128</v>
      </c>
      <c r="B79" s="27">
        <v>0</v>
      </c>
      <c r="C79" s="28">
        <v>0</v>
      </c>
      <c r="D79" s="29">
        <v>0</v>
      </c>
      <c r="E79" s="30">
        <v>0</v>
      </c>
      <c r="F79" s="28">
        <v>7</v>
      </c>
      <c r="G79" s="29">
        <v>689.41</v>
      </c>
      <c r="H79" s="29">
        <v>464.84</v>
      </c>
    </row>
    <row r="80" spans="1:8" s="4" customFormat="1" ht="11.25">
      <c r="A80" s="35" t="s">
        <v>167</v>
      </c>
      <c r="B80" s="24">
        <f>B77</f>
        <v>491</v>
      </c>
      <c r="C80" s="23">
        <f>C77</f>
        <v>191.89</v>
      </c>
      <c r="D80" s="25">
        <f>D77</f>
        <v>24945.699999999997</v>
      </c>
      <c r="E80" s="26">
        <f>E77</f>
        <v>17461.989999999998</v>
      </c>
      <c r="F80" s="23">
        <f>SUM(F77:F79)</f>
        <v>182.28</v>
      </c>
      <c r="G80" s="25">
        <f>SUM(G77:G79)</f>
        <v>16896.010000000002</v>
      </c>
      <c r="H80" s="25">
        <f>SUM(H77:H79)</f>
        <v>11774.63</v>
      </c>
    </row>
    <row r="81" spans="1:8" s="4" customFormat="1" ht="11.25">
      <c r="A81" s="35"/>
      <c r="B81" s="7"/>
      <c r="C81" s="43"/>
      <c r="D81" s="44"/>
      <c r="E81" s="45"/>
      <c r="F81" s="43"/>
      <c r="G81" s="44"/>
      <c r="H81" s="44"/>
    </row>
    <row r="82" spans="1:8" ht="12">
      <c r="A82" s="36" t="s">
        <v>57</v>
      </c>
      <c r="B82" s="27">
        <v>48</v>
      </c>
      <c r="C82" s="28">
        <v>16.02</v>
      </c>
      <c r="D82" s="29">
        <f>C82*60</f>
        <v>961.1999999999999</v>
      </c>
      <c r="E82" s="30">
        <f>D82*70/100</f>
        <v>672.84</v>
      </c>
      <c r="F82" s="28">
        <v>13.07</v>
      </c>
      <c r="G82" s="29">
        <v>517.37</v>
      </c>
      <c r="H82" s="29">
        <v>362.15</v>
      </c>
    </row>
    <row r="83" spans="1:8" ht="12">
      <c r="A83" s="36" t="s">
        <v>246</v>
      </c>
      <c r="B83" s="27">
        <v>0</v>
      </c>
      <c r="C83" s="28">
        <v>0</v>
      </c>
      <c r="D83" s="29">
        <v>0</v>
      </c>
      <c r="E83" s="30">
        <v>0</v>
      </c>
      <c r="F83" s="28">
        <v>0.48</v>
      </c>
      <c r="G83" s="29">
        <v>16.7</v>
      </c>
      <c r="H83" s="29">
        <v>11.14</v>
      </c>
    </row>
    <row r="84" spans="1:8" ht="12">
      <c r="A84" s="36" t="s">
        <v>286</v>
      </c>
      <c r="B84" s="27">
        <v>0</v>
      </c>
      <c r="C84" s="28">
        <v>0</v>
      </c>
      <c r="D84" s="29">
        <v>0</v>
      </c>
      <c r="E84" s="30">
        <v>0</v>
      </c>
      <c r="F84" s="28">
        <v>1.0916</v>
      </c>
      <c r="G84" s="29">
        <v>26.94</v>
      </c>
      <c r="H84" s="29">
        <v>18.72</v>
      </c>
    </row>
    <row r="85" spans="1:8" s="4" customFormat="1" ht="11.25">
      <c r="A85" s="35" t="s">
        <v>168</v>
      </c>
      <c r="B85" s="24">
        <f>B82</f>
        <v>48</v>
      </c>
      <c r="C85" s="23">
        <f>C82</f>
        <v>16.02</v>
      </c>
      <c r="D85" s="25">
        <f>D82</f>
        <v>961.1999999999999</v>
      </c>
      <c r="E85" s="26">
        <f>E82</f>
        <v>672.84</v>
      </c>
      <c r="F85" s="23">
        <f>SUM(F82:F84)</f>
        <v>14.6416</v>
      </c>
      <c r="G85" s="25">
        <f>SUM(G82:G84)</f>
        <v>561.0100000000001</v>
      </c>
      <c r="H85" s="25">
        <f>SUM(H82:H84)</f>
        <v>392.01</v>
      </c>
    </row>
    <row r="86" spans="1:8" s="4" customFormat="1" ht="11.25">
      <c r="A86" s="35"/>
      <c r="B86" s="7"/>
      <c r="C86" s="43"/>
      <c r="D86" s="44"/>
      <c r="E86" s="45"/>
      <c r="F86" s="43"/>
      <c r="G86" s="44"/>
      <c r="H86" s="44"/>
    </row>
    <row r="87" spans="1:8" s="4" customFormat="1" ht="11.25">
      <c r="A87" s="35" t="s">
        <v>287</v>
      </c>
      <c r="B87" s="24">
        <v>772</v>
      </c>
      <c r="C87" s="23">
        <v>246.3</v>
      </c>
      <c r="D87" s="25">
        <f>C87*140</f>
        <v>34482</v>
      </c>
      <c r="E87" s="26">
        <f>D87*70/100</f>
        <v>24137.4</v>
      </c>
      <c r="F87" s="23">
        <v>244.59</v>
      </c>
      <c r="G87" s="25">
        <v>28390</v>
      </c>
      <c r="H87" s="25">
        <v>19866</v>
      </c>
    </row>
    <row r="88" spans="1:8" s="4" customFormat="1" ht="11.25">
      <c r="A88" s="35"/>
      <c r="B88" s="7"/>
      <c r="C88" s="43"/>
      <c r="D88" s="44"/>
      <c r="E88" s="45"/>
      <c r="F88" s="23"/>
      <c r="G88" s="44"/>
      <c r="H88" s="44"/>
    </row>
    <row r="89" spans="1:8" s="4" customFormat="1" ht="11.25">
      <c r="A89" s="35" t="s">
        <v>64</v>
      </c>
      <c r="B89" s="24">
        <v>86</v>
      </c>
      <c r="C89" s="23">
        <v>15.08</v>
      </c>
      <c r="D89" s="25">
        <f>C89*140</f>
        <v>2111.2</v>
      </c>
      <c r="E89" s="26">
        <f>D89*70/100</f>
        <v>1477.84</v>
      </c>
      <c r="F89" s="23">
        <v>13.38</v>
      </c>
      <c r="G89" s="25">
        <v>1754.89</v>
      </c>
      <c r="H89" s="25">
        <v>1227.81</v>
      </c>
    </row>
    <row r="90" spans="1:8" s="4" customFormat="1" ht="11.25">
      <c r="A90" s="35"/>
      <c r="B90" s="7"/>
      <c r="C90" s="43"/>
      <c r="D90" s="44"/>
      <c r="E90" s="45"/>
      <c r="F90" s="23"/>
      <c r="G90" s="44"/>
      <c r="H90" s="44"/>
    </row>
    <row r="91" spans="1:8" s="4" customFormat="1" ht="11.25">
      <c r="A91" s="35" t="s">
        <v>68</v>
      </c>
      <c r="B91" s="24">
        <v>42</v>
      </c>
      <c r="C91" s="23">
        <v>18.67</v>
      </c>
      <c r="D91" s="25">
        <f>C91*125</f>
        <v>2333.75</v>
      </c>
      <c r="E91" s="26">
        <f>D91*70/100</f>
        <v>1633.625</v>
      </c>
      <c r="F91" s="23">
        <v>17.17</v>
      </c>
      <c r="G91" s="25">
        <v>1374.32</v>
      </c>
      <c r="H91" s="25">
        <v>955.55</v>
      </c>
    </row>
    <row r="92" spans="1:8" s="4" customFormat="1" ht="11.25">
      <c r="A92" s="35"/>
      <c r="B92" s="7"/>
      <c r="C92" s="43"/>
      <c r="D92" s="44"/>
      <c r="E92" s="45"/>
      <c r="F92" s="23"/>
      <c r="G92" s="44"/>
      <c r="H92" s="44"/>
    </row>
    <row r="93" spans="1:8" s="4" customFormat="1" ht="11.25">
      <c r="A93" s="35" t="s">
        <v>92</v>
      </c>
      <c r="B93" s="24">
        <v>3</v>
      </c>
      <c r="C93" s="23">
        <v>0.7816</v>
      </c>
      <c r="D93" s="25">
        <f>C93*125</f>
        <v>97.69999999999999</v>
      </c>
      <c r="E93" s="26">
        <f>D93*70/100</f>
        <v>68.38999999999999</v>
      </c>
      <c r="F93" s="23">
        <v>0</v>
      </c>
      <c r="G93" s="23">
        <v>0</v>
      </c>
      <c r="H93" s="23">
        <f>G93*70/100</f>
        <v>0</v>
      </c>
    </row>
    <row r="94" spans="1:8" s="4" customFormat="1" ht="11.25">
      <c r="A94" s="35"/>
      <c r="B94" s="7"/>
      <c r="C94" s="43"/>
      <c r="D94" s="44"/>
      <c r="E94" s="45"/>
      <c r="F94" s="23"/>
      <c r="G94" s="43"/>
      <c r="H94" s="43"/>
    </row>
    <row r="95" spans="1:8" ht="12">
      <c r="A95" s="36" t="s">
        <v>67</v>
      </c>
      <c r="B95" s="42"/>
      <c r="C95" s="28">
        <v>17.79</v>
      </c>
      <c r="D95" s="29">
        <f>C95*125</f>
        <v>2223.75</v>
      </c>
      <c r="E95" s="30">
        <f>D95*70/100</f>
        <v>1556.625</v>
      </c>
      <c r="F95" s="28">
        <v>17.28</v>
      </c>
      <c r="G95" s="29">
        <v>1472.89</v>
      </c>
      <c r="H95" s="29">
        <v>1030.85</v>
      </c>
    </row>
    <row r="96" spans="1:8" ht="12">
      <c r="A96" s="36" t="s">
        <v>298</v>
      </c>
      <c r="B96" s="42"/>
      <c r="C96" s="28">
        <v>0</v>
      </c>
      <c r="D96" s="29">
        <v>0</v>
      </c>
      <c r="E96" s="30">
        <v>0</v>
      </c>
      <c r="F96" s="28">
        <v>0.11</v>
      </c>
      <c r="G96" s="29">
        <v>6.5</v>
      </c>
      <c r="H96" s="29">
        <v>2.08</v>
      </c>
    </row>
    <row r="97" spans="1:8" s="4" customFormat="1" ht="11.25">
      <c r="A97" s="35" t="s">
        <v>67</v>
      </c>
      <c r="B97" s="24">
        <v>20</v>
      </c>
      <c r="C97" s="23">
        <v>17.79</v>
      </c>
      <c r="D97" s="25">
        <f>C97*125</f>
        <v>2223.75</v>
      </c>
      <c r="E97" s="26">
        <f>D97*70/100</f>
        <v>1556.625</v>
      </c>
      <c r="F97" s="23">
        <f>SUM(F95:F96)</f>
        <v>17.39</v>
      </c>
      <c r="G97" s="25">
        <f>SUM(G95:G96)</f>
        <v>1479.39</v>
      </c>
      <c r="H97" s="25">
        <f>SUM(H95:H96)</f>
        <v>1032.9299999999998</v>
      </c>
    </row>
    <row r="98" spans="1:8" s="4" customFormat="1" ht="11.25">
      <c r="A98" s="35"/>
      <c r="B98" s="7"/>
      <c r="C98" s="43"/>
      <c r="D98" s="44"/>
      <c r="E98" s="45"/>
      <c r="F98" s="43"/>
      <c r="G98" s="44"/>
      <c r="H98" s="44"/>
    </row>
    <row r="99" spans="1:8" s="4" customFormat="1" ht="11.25">
      <c r="A99" s="35" t="s">
        <v>69</v>
      </c>
      <c r="B99" s="24">
        <v>1</v>
      </c>
      <c r="C99" s="23">
        <v>0.12</v>
      </c>
      <c r="D99" s="25">
        <f>C99*125</f>
        <v>15</v>
      </c>
      <c r="E99" s="26">
        <f>D99*70/100</f>
        <v>10.5</v>
      </c>
      <c r="F99" s="23">
        <v>0.12</v>
      </c>
      <c r="G99" s="25">
        <v>8.29</v>
      </c>
      <c r="H99" s="25">
        <v>5.8</v>
      </c>
    </row>
    <row r="100" spans="1:8" s="4" customFormat="1" ht="11.25">
      <c r="A100" s="35"/>
      <c r="B100" s="7"/>
      <c r="C100" s="43"/>
      <c r="D100" s="44"/>
      <c r="E100" s="45"/>
      <c r="F100" s="43"/>
      <c r="G100" s="44"/>
      <c r="H100" s="44"/>
    </row>
    <row r="101" spans="1:8" s="4" customFormat="1" ht="11.25">
      <c r="A101" s="35" t="s">
        <v>245</v>
      </c>
      <c r="B101" s="24">
        <v>8</v>
      </c>
      <c r="C101" s="23">
        <v>2.8237</v>
      </c>
      <c r="D101" s="25">
        <f>C101*125</f>
        <v>352.96250000000003</v>
      </c>
      <c r="E101" s="26">
        <f>D101*70/100</f>
        <v>247.07375000000005</v>
      </c>
      <c r="F101" s="23">
        <v>2.5837</v>
      </c>
      <c r="G101" s="25">
        <v>191</v>
      </c>
      <c r="H101" s="25">
        <f>G101*70/100</f>
        <v>133.7</v>
      </c>
    </row>
    <row r="102" spans="1:8" s="4" customFormat="1" ht="11.25">
      <c r="A102" s="35"/>
      <c r="B102" s="7"/>
      <c r="C102" s="43"/>
      <c r="D102" s="44"/>
      <c r="E102" s="45"/>
      <c r="F102" s="43"/>
      <c r="G102" s="44"/>
      <c r="H102" s="44"/>
    </row>
    <row r="103" spans="1:8" s="4" customFormat="1" ht="11.25">
      <c r="A103" s="35" t="s">
        <v>71</v>
      </c>
      <c r="B103" s="24">
        <v>96</v>
      </c>
      <c r="C103" s="23">
        <v>63.18</v>
      </c>
      <c r="D103" s="25">
        <f>C103*125</f>
        <v>7897.5</v>
      </c>
      <c r="E103" s="26">
        <f>D103*70/100</f>
        <v>5528.25</v>
      </c>
      <c r="F103" s="23">
        <v>58.6</v>
      </c>
      <c r="G103" s="25">
        <v>3934.25</v>
      </c>
      <c r="H103" s="25">
        <v>2745.81</v>
      </c>
    </row>
    <row r="104" spans="1:8" s="4" customFormat="1" ht="11.25">
      <c r="A104" s="35"/>
      <c r="B104" s="7"/>
      <c r="C104" s="43"/>
      <c r="D104" s="44"/>
      <c r="E104" s="45"/>
      <c r="F104" s="43"/>
      <c r="G104" s="44"/>
      <c r="H104" s="44"/>
    </row>
    <row r="105" spans="1:8" ht="12">
      <c r="A105" s="36" t="s">
        <v>66</v>
      </c>
      <c r="B105" s="42"/>
      <c r="C105" s="28">
        <v>69.4</v>
      </c>
      <c r="D105" s="29">
        <f>C105*125</f>
        <v>8675</v>
      </c>
      <c r="E105" s="30">
        <f>D105*70/100</f>
        <v>6072.5</v>
      </c>
      <c r="F105" s="28">
        <v>60.18</v>
      </c>
      <c r="G105" s="29">
        <v>4800.11</v>
      </c>
      <c r="H105" s="29">
        <v>3358.33</v>
      </c>
    </row>
    <row r="106" spans="1:8" ht="12">
      <c r="A106" s="36" t="s">
        <v>299</v>
      </c>
      <c r="B106" s="42"/>
      <c r="C106" s="28">
        <v>0</v>
      </c>
      <c r="D106" s="29">
        <v>0</v>
      </c>
      <c r="E106" s="30">
        <v>0</v>
      </c>
      <c r="F106" s="28">
        <v>0.24</v>
      </c>
      <c r="G106" s="29">
        <v>29.3</v>
      </c>
      <c r="H106" s="29">
        <v>9.38</v>
      </c>
    </row>
    <row r="107" spans="1:8" s="4" customFormat="1" ht="11.25">
      <c r="A107" s="35" t="s">
        <v>66</v>
      </c>
      <c r="B107" s="24">
        <v>121</v>
      </c>
      <c r="C107" s="23">
        <v>69.4</v>
      </c>
      <c r="D107" s="25">
        <f>C107*125</f>
        <v>8675</v>
      </c>
      <c r="E107" s="26">
        <f>D107*70/100</f>
        <v>6072.5</v>
      </c>
      <c r="F107" s="23">
        <f>SUM(F105:F106)</f>
        <v>60.42</v>
      </c>
      <c r="G107" s="25">
        <f>SUM(G105:G106)</f>
        <v>4829.41</v>
      </c>
      <c r="H107" s="25">
        <f>SUM(H105:H106)</f>
        <v>3367.71</v>
      </c>
    </row>
    <row r="108" spans="1:8" s="4" customFormat="1" ht="11.25">
      <c r="A108" s="35"/>
      <c r="B108" s="7"/>
      <c r="C108" s="43"/>
      <c r="D108" s="44"/>
      <c r="E108" s="45"/>
      <c r="F108" s="43"/>
      <c r="G108" s="44"/>
      <c r="H108" s="44"/>
    </row>
    <row r="109" spans="1:8" s="4" customFormat="1" ht="11.25">
      <c r="A109" s="35" t="s">
        <v>70</v>
      </c>
      <c r="B109" s="24">
        <v>3</v>
      </c>
      <c r="C109" s="23">
        <v>1.0302</v>
      </c>
      <c r="D109" s="25">
        <f>C109*125</f>
        <v>128.775</v>
      </c>
      <c r="E109" s="26">
        <f>D109*70/100</f>
        <v>90.1425</v>
      </c>
      <c r="F109" s="23">
        <v>0.0954</v>
      </c>
      <c r="G109" s="25">
        <v>8.5</v>
      </c>
      <c r="H109" s="25">
        <v>5.95</v>
      </c>
    </row>
    <row r="110" spans="1:8" s="4" customFormat="1" ht="11.25">
      <c r="A110" s="35"/>
      <c r="B110" s="7"/>
      <c r="C110" s="43"/>
      <c r="D110" s="44"/>
      <c r="E110" s="45"/>
      <c r="F110" s="43"/>
      <c r="G110" s="44"/>
      <c r="H110" s="44"/>
    </row>
    <row r="111" spans="1:8" ht="12">
      <c r="A111" s="36" t="s">
        <v>75</v>
      </c>
      <c r="B111" s="27">
        <v>121</v>
      </c>
      <c r="C111" s="28">
        <v>54.11</v>
      </c>
      <c r="D111" s="29">
        <f>C111*100</f>
        <v>5411</v>
      </c>
      <c r="E111" s="30">
        <f>D111*70/100</f>
        <v>3787.7</v>
      </c>
      <c r="F111" s="28">
        <v>43.23</v>
      </c>
      <c r="G111" s="29">
        <v>2889.44</v>
      </c>
      <c r="H111" s="29">
        <v>2017.14</v>
      </c>
    </row>
    <row r="112" spans="1:8" ht="12">
      <c r="A112" s="36" t="s">
        <v>209</v>
      </c>
      <c r="B112" s="27"/>
      <c r="C112" s="28">
        <v>0</v>
      </c>
      <c r="D112" s="29">
        <v>0</v>
      </c>
      <c r="E112" s="30">
        <v>0</v>
      </c>
      <c r="F112" s="28">
        <v>1.5055</v>
      </c>
      <c r="G112" s="29">
        <v>149.91</v>
      </c>
      <c r="H112" s="29">
        <v>104.94</v>
      </c>
    </row>
    <row r="113" spans="1:8" ht="12">
      <c r="A113" s="36" t="s">
        <v>288</v>
      </c>
      <c r="B113" s="27">
        <v>0</v>
      </c>
      <c r="C113" s="28">
        <v>0</v>
      </c>
      <c r="D113" s="29">
        <v>0</v>
      </c>
      <c r="E113" s="30">
        <v>0</v>
      </c>
      <c r="F113" s="28">
        <v>0.32</v>
      </c>
      <c r="G113" s="29">
        <v>24.91</v>
      </c>
      <c r="H113" s="29">
        <v>9.96</v>
      </c>
    </row>
    <row r="114" spans="1:8" s="4" customFormat="1" ht="11.25">
      <c r="A114" s="35" t="s">
        <v>170</v>
      </c>
      <c r="B114" s="24">
        <f>B111</f>
        <v>121</v>
      </c>
      <c r="C114" s="23">
        <f>C111</f>
        <v>54.11</v>
      </c>
      <c r="D114" s="25">
        <f>D111</f>
        <v>5411</v>
      </c>
      <c r="E114" s="26">
        <f>E111</f>
        <v>3787.7</v>
      </c>
      <c r="F114" s="23">
        <f>SUM(F111:F113)</f>
        <v>45.055499999999995</v>
      </c>
      <c r="G114" s="25">
        <f>SUM(G111:G113)</f>
        <v>3064.2599999999998</v>
      </c>
      <c r="H114" s="25">
        <f>SUM(H111:H113)</f>
        <v>2132.04</v>
      </c>
    </row>
    <row r="115" spans="1:8" s="4" customFormat="1" ht="11.25">
      <c r="A115" s="35"/>
      <c r="B115" s="7"/>
      <c r="C115" s="43"/>
      <c r="D115" s="44"/>
      <c r="E115" s="45"/>
      <c r="F115" s="43"/>
      <c r="G115" s="44"/>
      <c r="H115" s="44"/>
    </row>
    <row r="116" spans="1:8" ht="12">
      <c r="A116" s="36" t="s">
        <v>73</v>
      </c>
      <c r="B116" s="27">
        <v>117</v>
      </c>
      <c r="C116" s="28">
        <v>55.86</v>
      </c>
      <c r="D116" s="29">
        <f>C116*110</f>
        <v>6144.6</v>
      </c>
      <c r="E116" s="30">
        <f>D116*70/100</f>
        <v>4301.22</v>
      </c>
      <c r="F116" s="28">
        <v>47.02</v>
      </c>
      <c r="G116" s="29">
        <v>4091.91</v>
      </c>
      <c r="H116" s="29">
        <v>2855.09</v>
      </c>
    </row>
    <row r="117" spans="1:8" ht="12">
      <c r="A117" s="36" t="s">
        <v>198</v>
      </c>
      <c r="B117" s="27"/>
      <c r="C117" s="28">
        <v>0</v>
      </c>
      <c r="D117" s="29">
        <v>0</v>
      </c>
      <c r="E117" s="30">
        <v>0</v>
      </c>
      <c r="F117" s="28">
        <v>2.48</v>
      </c>
      <c r="G117" s="29">
        <v>262.15</v>
      </c>
      <c r="H117" s="29">
        <v>183.51</v>
      </c>
    </row>
    <row r="118" spans="1:8" ht="12">
      <c r="A118" s="36" t="s">
        <v>244</v>
      </c>
      <c r="B118" s="27">
        <v>0</v>
      </c>
      <c r="C118" s="28">
        <v>0</v>
      </c>
      <c r="D118" s="29">
        <v>0</v>
      </c>
      <c r="E118" s="30">
        <v>0</v>
      </c>
      <c r="F118" s="28">
        <v>0.52</v>
      </c>
      <c r="G118" s="29">
        <v>43.33</v>
      </c>
      <c r="H118" s="29">
        <v>17.33</v>
      </c>
    </row>
    <row r="119" spans="1:8" s="4" customFormat="1" ht="11.25">
      <c r="A119" s="35" t="s">
        <v>179</v>
      </c>
      <c r="B119" s="24">
        <f>B116</f>
        <v>117</v>
      </c>
      <c r="C119" s="23">
        <f>C116</f>
        <v>55.86</v>
      </c>
      <c r="D119" s="25">
        <f>D116</f>
        <v>6144.6</v>
      </c>
      <c r="E119" s="26">
        <f>E116</f>
        <v>4301.22</v>
      </c>
      <c r="F119" s="23">
        <f>SUM(F116:F118)</f>
        <v>50.02</v>
      </c>
      <c r="G119" s="25">
        <f>SUM(G116:G118)</f>
        <v>4397.389999999999</v>
      </c>
      <c r="H119" s="25">
        <f>SUM(H116:H118)</f>
        <v>3055.9300000000003</v>
      </c>
    </row>
    <row r="120" spans="1:8" s="4" customFormat="1" ht="11.25">
      <c r="A120" s="35"/>
      <c r="B120" s="7"/>
      <c r="C120" s="43"/>
      <c r="D120" s="44"/>
      <c r="E120" s="45"/>
      <c r="F120" s="43"/>
      <c r="G120" s="44"/>
      <c r="H120" s="44"/>
    </row>
    <row r="121" spans="1:8" s="4" customFormat="1" ht="11.25">
      <c r="A121" s="35" t="s">
        <v>72</v>
      </c>
      <c r="B121" s="24">
        <v>62</v>
      </c>
      <c r="C121" s="23">
        <v>7.77</v>
      </c>
      <c r="D121" s="25">
        <f>C121*125</f>
        <v>971.25</v>
      </c>
      <c r="E121" s="26">
        <f>D121*70/100</f>
        <v>679.875</v>
      </c>
      <c r="F121" s="23">
        <v>2.22</v>
      </c>
      <c r="G121" s="25">
        <v>128.59</v>
      </c>
      <c r="H121" s="25">
        <v>90.02</v>
      </c>
    </row>
    <row r="122" spans="1:8" s="4" customFormat="1" ht="11.25">
      <c r="A122" s="35"/>
      <c r="B122" s="24"/>
      <c r="C122" s="43"/>
      <c r="D122" s="44"/>
      <c r="E122" s="45"/>
      <c r="F122" s="43"/>
      <c r="G122" s="44"/>
      <c r="H122" s="44"/>
    </row>
    <row r="123" spans="1:8" ht="12">
      <c r="A123" s="36" t="s">
        <v>172</v>
      </c>
      <c r="B123" s="27"/>
      <c r="C123" s="28">
        <v>81.21</v>
      </c>
      <c r="D123" s="29">
        <f>C123*130</f>
        <v>10557.3</v>
      </c>
      <c r="E123" s="30">
        <f>D123*70/100</f>
        <v>7390.11</v>
      </c>
      <c r="F123" s="28">
        <v>61.09</v>
      </c>
      <c r="G123" s="29">
        <v>6244.53</v>
      </c>
      <c r="H123" s="29">
        <v>4367.14</v>
      </c>
    </row>
    <row r="124" spans="1:8" ht="12">
      <c r="A124" s="36" t="s">
        <v>202</v>
      </c>
      <c r="B124" s="42"/>
      <c r="C124" s="28">
        <v>0</v>
      </c>
      <c r="D124" s="29">
        <v>0</v>
      </c>
      <c r="E124" s="30">
        <v>0</v>
      </c>
      <c r="F124" s="28">
        <v>1.09</v>
      </c>
      <c r="G124" s="29">
        <v>141.5</v>
      </c>
      <c r="H124" s="29">
        <v>99.05</v>
      </c>
    </row>
    <row r="125" spans="1:8" s="4" customFormat="1" ht="11.25">
      <c r="A125" s="35" t="s">
        <v>172</v>
      </c>
      <c r="B125" s="24">
        <v>202</v>
      </c>
      <c r="C125" s="23">
        <f aca="true" t="shared" si="4" ref="C125:H125">SUM(C123:C124)</f>
        <v>81.21</v>
      </c>
      <c r="D125" s="25">
        <f t="shared" si="4"/>
        <v>10557.3</v>
      </c>
      <c r="E125" s="26">
        <f t="shared" si="4"/>
        <v>7390.11</v>
      </c>
      <c r="F125" s="23">
        <f t="shared" si="4"/>
        <v>62.18000000000001</v>
      </c>
      <c r="G125" s="25">
        <f t="shared" si="4"/>
        <v>6386.03</v>
      </c>
      <c r="H125" s="25">
        <f t="shared" si="4"/>
        <v>4466.1900000000005</v>
      </c>
    </row>
    <row r="126" spans="1:8" s="4" customFormat="1" ht="11.25">
      <c r="A126" s="35"/>
      <c r="B126" s="7"/>
      <c r="C126" s="43"/>
      <c r="D126" s="44"/>
      <c r="E126" s="45"/>
      <c r="F126" s="43"/>
      <c r="G126" s="44"/>
      <c r="H126" s="44"/>
    </row>
    <row r="127" spans="1:8" ht="12">
      <c r="A127" s="36" t="s">
        <v>143</v>
      </c>
      <c r="B127" s="42"/>
      <c r="C127" s="28">
        <v>14.59</v>
      </c>
      <c r="D127" s="29">
        <f>C127*100</f>
        <v>1459</v>
      </c>
      <c r="E127" s="30">
        <f>D127*70/100</f>
        <v>1021.3</v>
      </c>
      <c r="F127" s="28">
        <v>10.51</v>
      </c>
      <c r="G127" s="29">
        <v>816.55</v>
      </c>
      <c r="H127" s="29">
        <v>568.34</v>
      </c>
    </row>
    <row r="128" spans="1:8" ht="12">
      <c r="A128" s="36" t="s">
        <v>205</v>
      </c>
      <c r="B128" s="42"/>
      <c r="C128" s="28">
        <v>0</v>
      </c>
      <c r="D128" s="29">
        <v>0</v>
      </c>
      <c r="E128" s="30">
        <v>0</v>
      </c>
      <c r="F128" s="28">
        <v>1.4388</v>
      </c>
      <c r="G128" s="29">
        <v>124.2</v>
      </c>
      <c r="H128" s="29">
        <v>86.94</v>
      </c>
    </row>
    <row r="129" spans="1:8" ht="12">
      <c r="A129" s="36" t="s">
        <v>322</v>
      </c>
      <c r="B129" s="42"/>
      <c r="C129" s="28">
        <v>0</v>
      </c>
      <c r="D129" s="29">
        <v>0</v>
      </c>
      <c r="E129" s="30">
        <v>0</v>
      </c>
      <c r="F129" s="28">
        <v>0.07</v>
      </c>
      <c r="G129" s="29">
        <v>6.83</v>
      </c>
      <c r="H129" s="29">
        <v>2.73</v>
      </c>
    </row>
    <row r="130" spans="1:8" s="4" customFormat="1" ht="11.25">
      <c r="A130" s="35" t="s">
        <v>143</v>
      </c>
      <c r="B130" s="24">
        <v>24</v>
      </c>
      <c r="C130" s="23">
        <f aca="true" t="shared" si="5" ref="C130:H130">SUM(C127:C129)</f>
        <v>14.59</v>
      </c>
      <c r="D130" s="25">
        <f t="shared" si="5"/>
        <v>1459</v>
      </c>
      <c r="E130" s="26">
        <f t="shared" si="5"/>
        <v>1021.3</v>
      </c>
      <c r="F130" s="23">
        <f t="shared" si="5"/>
        <v>12.0188</v>
      </c>
      <c r="G130" s="25">
        <f t="shared" si="5"/>
        <v>947.58</v>
      </c>
      <c r="H130" s="25">
        <f t="shared" si="5"/>
        <v>658.01</v>
      </c>
    </row>
    <row r="131" spans="1:8" s="4" customFormat="1" ht="11.25">
      <c r="A131" s="35"/>
      <c r="B131" s="7"/>
      <c r="C131" s="43"/>
      <c r="D131" s="44"/>
      <c r="E131" s="45"/>
      <c r="F131" s="43"/>
      <c r="G131" s="44"/>
      <c r="H131" s="44"/>
    </row>
    <row r="132" spans="1:8" ht="12">
      <c r="A132" s="36" t="s">
        <v>74</v>
      </c>
      <c r="B132" s="42"/>
      <c r="C132" s="28">
        <v>14.8</v>
      </c>
      <c r="D132" s="29">
        <f>C132*125</f>
        <v>1850</v>
      </c>
      <c r="E132" s="30">
        <f>D132*70/100</f>
        <v>1295</v>
      </c>
      <c r="F132" s="28">
        <v>12.32</v>
      </c>
      <c r="G132" s="29">
        <v>859.82</v>
      </c>
      <c r="H132" s="29">
        <v>600.88</v>
      </c>
    </row>
    <row r="133" spans="1:8" ht="12">
      <c r="A133" s="36" t="s">
        <v>203</v>
      </c>
      <c r="B133" s="42"/>
      <c r="C133" s="28">
        <v>0</v>
      </c>
      <c r="D133" s="29">
        <v>0</v>
      </c>
      <c r="E133" s="30">
        <v>0</v>
      </c>
      <c r="F133" s="28">
        <v>0.9499</v>
      </c>
      <c r="G133" s="29">
        <v>94.65</v>
      </c>
      <c r="H133" s="29">
        <v>66.26</v>
      </c>
    </row>
    <row r="134" spans="1:8" s="4" customFormat="1" ht="11.25">
      <c r="A134" s="35" t="s">
        <v>74</v>
      </c>
      <c r="B134" s="24">
        <v>48</v>
      </c>
      <c r="C134" s="23">
        <f aca="true" t="shared" si="6" ref="C134:H134">SUM(C132:C133)</f>
        <v>14.8</v>
      </c>
      <c r="D134" s="25">
        <f t="shared" si="6"/>
        <v>1850</v>
      </c>
      <c r="E134" s="26">
        <f t="shared" si="6"/>
        <v>1295</v>
      </c>
      <c r="F134" s="23">
        <f t="shared" si="6"/>
        <v>13.2699</v>
      </c>
      <c r="G134" s="25">
        <f t="shared" si="6"/>
        <v>954.47</v>
      </c>
      <c r="H134" s="25">
        <f t="shared" si="6"/>
        <v>667.14</v>
      </c>
    </row>
    <row r="135" spans="1:8" s="4" customFormat="1" ht="11.25">
      <c r="A135" s="35"/>
      <c r="B135" s="7"/>
      <c r="C135" s="43"/>
      <c r="D135" s="44"/>
      <c r="E135" s="45"/>
      <c r="F135" s="43"/>
      <c r="G135" s="44"/>
      <c r="H135" s="44"/>
    </row>
    <row r="136" spans="1:8" ht="12">
      <c r="A136" s="36" t="s">
        <v>142</v>
      </c>
      <c r="B136" s="42"/>
      <c r="C136" s="28">
        <v>64.01</v>
      </c>
      <c r="D136" s="29">
        <f>C136*125</f>
        <v>8001.250000000001</v>
      </c>
      <c r="E136" s="30">
        <f>D136*70/100</f>
        <v>5600.875000000001</v>
      </c>
      <c r="F136" s="28">
        <v>55.33</v>
      </c>
      <c r="G136" s="29">
        <v>4667.02</v>
      </c>
      <c r="H136" s="29">
        <v>3259.21</v>
      </c>
    </row>
    <row r="137" spans="1:8" ht="12">
      <c r="A137" s="36" t="s">
        <v>207</v>
      </c>
      <c r="B137" s="42"/>
      <c r="C137" s="28">
        <v>0</v>
      </c>
      <c r="D137" s="29">
        <v>0</v>
      </c>
      <c r="E137" s="30">
        <v>0</v>
      </c>
      <c r="F137" s="28">
        <v>1.74</v>
      </c>
      <c r="G137" s="29">
        <v>173.7</v>
      </c>
      <c r="H137" s="29">
        <v>121.59</v>
      </c>
    </row>
    <row r="138" spans="1:8" s="4" customFormat="1" ht="11.25">
      <c r="A138" s="35" t="s">
        <v>142</v>
      </c>
      <c r="B138" s="24">
        <v>191</v>
      </c>
      <c r="C138" s="23">
        <f aca="true" t="shared" si="7" ref="C138:H138">SUM(C136:C137)</f>
        <v>64.01</v>
      </c>
      <c r="D138" s="25">
        <f t="shared" si="7"/>
        <v>8001.250000000001</v>
      </c>
      <c r="E138" s="26">
        <f t="shared" si="7"/>
        <v>5600.875000000001</v>
      </c>
      <c r="F138" s="23">
        <f t="shared" si="7"/>
        <v>57.07</v>
      </c>
      <c r="G138" s="25">
        <f t="shared" si="7"/>
        <v>4840.72</v>
      </c>
      <c r="H138" s="25">
        <f t="shared" si="7"/>
        <v>3380.8</v>
      </c>
    </row>
    <row r="139" spans="1:8" s="4" customFormat="1" ht="11.25">
      <c r="A139" s="35"/>
      <c r="B139" s="7"/>
      <c r="C139" s="43"/>
      <c r="D139" s="44"/>
      <c r="E139" s="45"/>
      <c r="F139" s="43"/>
      <c r="G139" s="44"/>
      <c r="H139" s="44"/>
    </row>
    <row r="140" spans="1:8" ht="12">
      <c r="A140" s="36" t="s">
        <v>76</v>
      </c>
      <c r="B140" s="42"/>
      <c r="C140" s="28">
        <v>23.46</v>
      </c>
      <c r="D140" s="29">
        <f>C140*120</f>
        <v>2815.2000000000003</v>
      </c>
      <c r="E140" s="30">
        <f>D140*70/100</f>
        <v>1970.6400000000003</v>
      </c>
      <c r="F140" s="28">
        <v>21.12</v>
      </c>
      <c r="G140" s="29">
        <v>1952.94</v>
      </c>
      <c r="H140" s="29">
        <v>1356.86</v>
      </c>
    </row>
    <row r="141" spans="1:8" ht="12">
      <c r="A141" s="36" t="s">
        <v>211</v>
      </c>
      <c r="B141" s="42"/>
      <c r="C141" s="28">
        <v>0</v>
      </c>
      <c r="D141" s="29">
        <v>0</v>
      </c>
      <c r="E141" s="30">
        <v>0</v>
      </c>
      <c r="F141" s="28">
        <v>0.4462</v>
      </c>
      <c r="G141" s="29">
        <v>53.5</v>
      </c>
      <c r="H141" s="29">
        <v>37.45</v>
      </c>
    </row>
    <row r="142" spans="1:8" s="4" customFormat="1" ht="11.25">
      <c r="A142" s="35" t="s">
        <v>76</v>
      </c>
      <c r="B142" s="24">
        <v>76</v>
      </c>
      <c r="C142" s="23">
        <f aca="true" t="shared" si="8" ref="C142:H142">SUM(C140:C141)</f>
        <v>23.46</v>
      </c>
      <c r="D142" s="25">
        <f t="shared" si="8"/>
        <v>2815.2000000000003</v>
      </c>
      <c r="E142" s="26">
        <f t="shared" si="8"/>
        <v>1970.6400000000003</v>
      </c>
      <c r="F142" s="23">
        <f t="shared" si="8"/>
        <v>21.566200000000002</v>
      </c>
      <c r="G142" s="25">
        <f t="shared" si="8"/>
        <v>2006.44</v>
      </c>
      <c r="H142" s="25">
        <f t="shared" si="8"/>
        <v>1394.31</v>
      </c>
    </row>
    <row r="143" spans="1:8" s="4" customFormat="1" ht="11.25">
      <c r="A143" s="35"/>
      <c r="B143" s="7"/>
      <c r="C143" s="43"/>
      <c r="D143" s="44"/>
      <c r="E143" s="45"/>
      <c r="F143" s="43"/>
      <c r="G143" s="44"/>
      <c r="H143" s="44"/>
    </row>
    <row r="144" spans="1:8" s="4" customFormat="1" ht="11.25">
      <c r="A144" s="35" t="s">
        <v>77</v>
      </c>
      <c r="B144" s="24">
        <v>3</v>
      </c>
      <c r="C144" s="23">
        <v>1.1638</v>
      </c>
      <c r="D144" s="25">
        <f>C144*110</f>
        <v>128.018</v>
      </c>
      <c r="E144" s="26">
        <f>D144*70/100</f>
        <v>89.6126</v>
      </c>
      <c r="F144" s="23">
        <v>1.1021</v>
      </c>
      <c r="G144" s="25">
        <v>46.1</v>
      </c>
      <c r="H144" s="25">
        <v>30.36</v>
      </c>
    </row>
    <row r="145" spans="1:8" s="4" customFormat="1" ht="11.25">
      <c r="A145" s="35"/>
      <c r="B145" s="7"/>
      <c r="C145" s="43"/>
      <c r="D145" s="44"/>
      <c r="E145" s="45"/>
      <c r="F145" s="43"/>
      <c r="G145" s="44"/>
      <c r="H145" s="44"/>
    </row>
    <row r="146" spans="1:8" ht="12">
      <c r="A146" s="36" t="s">
        <v>85</v>
      </c>
      <c r="B146" s="42"/>
      <c r="C146" s="28">
        <v>1.35</v>
      </c>
      <c r="D146" s="29">
        <f>C146*90</f>
        <v>121.50000000000001</v>
      </c>
      <c r="E146" s="30">
        <f>D146*70/100</f>
        <v>85.05000000000001</v>
      </c>
      <c r="F146" s="28">
        <v>1.04</v>
      </c>
      <c r="G146" s="29">
        <v>52.44</v>
      </c>
      <c r="H146" s="29">
        <v>35.88</v>
      </c>
    </row>
    <row r="147" spans="1:8" ht="12">
      <c r="A147" s="36" t="s">
        <v>300</v>
      </c>
      <c r="B147" s="42"/>
      <c r="C147" s="28">
        <v>0</v>
      </c>
      <c r="D147" s="29">
        <v>0</v>
      </c>
      <c r="E147" s="30">
        <v>0</v>
      </c>
      <c r="F147" s="28">
        <v>0.16</v>
      </c>
      <c r="G147" s="29">
        <v>12.5</v>
      </c>
      <c r="H147" s="29">
        <v>6.77</v>
      </c>
    </row>
    <row r="148" spans="1:8" s="4" customFormat="1" ht="11.25">
      <c r="A148" s="35" t="s">
        <v>85</v>
      </c>
      <c r="B148" s="24">
        <v>4</v>
      </c>
      <c r="C148" s="23">
        <f>SUM(C146:C147)</f>
        <v>1.35</v>
      </c>
      <c r="D148" s="23">
        <f>SUM(D146:D147)</f>
        <v>121.50000000000001</v>
      </c>
      <c r="E148" s="51">
        <f>SUM(E146:E147)</f>
        <v>85.05000000000001</v>
      </c>
      <c r="F148" s="23">
        <f>SUM(F146:F147)</f>
        <v>1.2</v>
      </c>
      <c r="G148" s="25">
        <f>SUM(G146:G147)</f>
        <v>64.94</v>
      </c>
      <c r="H148" s="25">
        <f>G148*70/100</f>
        <v>45.458</v>
      </c>
    </row>
    <row r="149" spans="1:8" s="4" customFormat="1" ht="11.25">
      <c r="A149" s="35"/>
      <c r="B149" s="7"/>
      <c r="C149" s="43"/>
      <c r="D149" s="44"/>
      <c r="E149" s="45"/>
      <c r="F149" s="43"/>
      <c r="G149" s="44"/>
      <c r="H149" s="44"/>
    </row>
    <row r="150" spans="1:8" s="4" customFormat="1" ht="11.25">
      <c r="A150" s="35" t="s">
        <v>78</v>
      </c>
      <c r="B150" s="24">
        <v>10</v>
      </c>
      <c r="C150" s="23">
        <v>1.06</v>
      </c>
      <c r="D150" s="25">
        <f>C150*110</f>
        <v>116.60000000000001</v>
      </c>
      <c r="E150" s="26">
        <f>D150*70/100</f>
        <v>81.62</v>
      </c>
      <c r="F150" s="23">
        <v>0.61</v>
      </c>
      <c r="G150" s="25">
        <v>48.71</v>
      </c>
      <c r="H150" s="25">
        <v>34.1</v>
      </c>
    </row>
    <row r="151" spans="1:8" s="4" customFormat="1" ht="11.25">
      <c r="A151" s="35"/>
      <c r="B151" s="7"/>
      <c r="C151" s="43"/>
      <c r="D151" s="44"/>
      <c r="E151" s="45"/>
      <c r="F151" s="43"/>
      <c r="G151" s="44"/>
      <c r="H151" s="44"/>
    </row>
    <row r="152" spans="1:8" s="4" customFormat="1" ht="11.25">
      <c r="A152" s="24" t="s">
        <v>173</v>
      </c>
      <c r="B152" s="7"/>
      <c r="C152" s="23">
        <v>0.76</v>
      </c>
      <c r="D152" s="25">
        <f>C152*120</f>
        <v>91.2</v>
      </c>
      <c r="E152" s="26">
        <f>D152*70/100</f>
        <v>63.84</v>
      </c>
      <c r="F152" s="23">
        <v>0.59</v>
      </c>
      <c r="G152" s="25">
        <v>57.85</v>
      </c>
      <c r="H152" s="25">
        <v>39.65</v>
      </c>
    </row>
    <row r="153" spans="1:8" s="4" customFormat="1" ht="11.25">
      <c r="A153" s="35"/>
      <c r="B153" s="7"/>
      <c r="C153" s="43"/>
      <c r="D153" s="44"/>
      <c r="E153" s="45"/>
      <c r="F153" s="43"/>
      <c r="G153" s="44"/>
      <c r="H153" s="44"/>
    </row>
    <row r="154" spans="1:8" s="4" customFormat="1" ht="11.25">
      <c r="A154" s="35" t="s">
        <v>82</v>
      </c>
      <c r="B154" s="24">
        <v>13</v>
      </c>
      <c r="C154" s="23">
        <v>8.24</v>
      </c>
      <c r="D154" s="25">
        <f>C154*100</f>
        <v>824</v>
      </c>
      <c r="E154" s="26">
        <f>D154*70/100</f>
        <v>576.8</v>
      </c>
      <c r="F154" s="23">
        <v>6.92</v>
      </c>
      <c r="G154" s="25">
        <v>617.95</v>
      </c>
      <c r="H154" s="25">
        <v>429.06</v>
      </c>
    </row>
    <row r="155" spans="1:8" s="4" customFormat="1" ht="11.25">
      <c r="A155" s="35"/>
      <c r="B155" s="7"/>
      <c r="C155" s="43"/>
      <c r="D155" s="44"/>
      <c r="E155" s="45"/>
      <c r="F155" s="43"/>
      <c r="G155" s="44"/>
      <c r="H155" s="44"/>
    </row>
    <row r="156" spans="1:8" s="4" customFormat="1" ht="11.25">
      <c r="A156" s="35" t="s">
        <v>80</v>
      </c>
      <c r="B156" s="24">
        <v>5</v>
      </c>
      <c r="C156" s="23">
        <v>0.9006</v>
      </c>
      <c r="D156" s="25">
        <f>C156*100</f>
        <v>90.06</v>
      </c>
      <c r="E156" s="26">
        <f>D156*70/100</f>
        <v>63.042</v>
      </c>
      <c r="F156" s="23">
        <v>0.87</v>
      </c>
      <c r="G156" s="25">
        <v>32.34</v>
      </c>
      <c r="H156" s="25">
        <v>22.2</v>
      </c>
    </row>
    <row r="157" spans="1:8" s="4" customFormat="1" ht="11.25">
      <c r="A157" s="35"/>
      <c r="B157" s="7"/>
      <c r="C157" s="43"/>
      <c r="D157" s="44"/>
      <c r="E157" s="45"/>
      <c r="F157" s="43"/>
      <c r="G157" s="25"/>
      <c r="H157" s="25"/>
    </row>
    <row r="158" spans="1:8" s="4" customFormat="1" ht="11.25">
      <c r="A158" s="35" t="s">
        <v>83</v>
      </c>
      <c r="B158" s="24">
        <v>3</v>
      </c>
      <c r="C158" s="23">
        <v>1.07</v>
      </c>
      <c r="D158" s="25">
        <f>C158*100</f>
        <v>107</v>
      </c>
      <c r="E158" s="26">
        <f>D158*70/100</f>
        <v>74.9</v>
      </c>
      <c r="F158" s="23">
        <v>0.82</v>
      </c>
      <c r="G158" s="25">
        <v>81.58</v>
      </c>
      <c r="H158" s="25">
        <f>G158*70/100</f>
        <v>57.105999999999995</v>
      </c>
    </row>
    <row r="159" spans="1:8" s="4" customFormat="1" ht="11.25">
      <c r="A159" s="35"/>
      <c r="B159" s="7"/>
      <c r="C159" s="43"/>
      <c r="D159" s="44"/>
      <c r="E159" s="45"/>
      <c r="F159" s="43"/>
      <c r="G159" s="44"/>
      <c r="H159" s="44"/>
    </row>
    <row r="160" spans="1:8" s="4" customFormat="1" ht="11.25">
      <c r="A160" s="35" t="s">
        <v>79</v>
      </c>
      <c r="B160" s="24">
        <v>36</v>
      </c>
      <c r="C160" s="23">
        <v>5.85</v>
      </c>
      <c r="D160" s="25">
        <f>C160*110</f>
        <v>643.5</v>
      </c>
      <c r="E160" s="26">
        <f>D160*70/100</f>
        <v>450.45</v>
      </c>
      <c r="F160" s="23">
        <v>4.44</v>
      </c>
      <c r="G160" s="25">
        <v>348.95</v>
      </c>
      <c r="H160" s="25">
        <v>240.95</v>
      </c>
    </row>
    <row r="161" spans="1:8" s="4" customFormat="1" ht="11.25">
      <c r="A161" s="35"/>
      <c r="B161" s="7"/>
      <c r="C161" s="43"/>
      <c r="D161" s="44"/>
      <c r="E161" s="45"/>
      <c r="F161" s="43"/>
      <c r="G161" s="44"/>
      <c r="H161" s="44"/>
    </row>
    <row r="162" spans="1:8" s="4" customFormat="1" ht="11.25">
      <c r="A162" s="35" t="s">
        <v>81</v>
      </c>
      <c r="B162" s="24">
        <v>38</v>
      </c>
      <c r="C162" s="23">
        <v>11.45</v>
      </c>
      <c r="D162" s="25">
        <f>C162*80</f>
        <v>916</v>
      </c>
      <c r="E162" s="26">
        <f>D162*70/100</f>
        <v>641.2</v>
      </c>
      <c r="F162" s="23">
        <v>7.7547</v>
      </c>
      <c r="G162" s="25">
        <v>402.46</v>
      </c>
      <c r="H162" s="25">
        <v>272.77</v>
      </c>
    </row>
    <row r="163" spans="1:8" s="4" customFormat="1" ht="11.25">
      <c r="A163" s="35"/>
      <c r="B163" s="7"/>
      <c r="C163" s="43"/>
      <c r="D163" s="44"/>
      <c r="E163" s="45"/>
      <c r="F163" s="43"/>
      <c r="G163" s="44"/>
      <c r="H163" s="44"/>
    </row>
    <row r="164" spans="1:8" s="4" customFormat="1" ht="11.25">
      <c r="A164" s="35" t="s">
        <v>84</v>
      </c>
      <c r="B164" s="24">
        <v>41</v>
      </c>
      <c r="C164" s="23">
        <v>6.59</v>
      </c>
      <c r="D164" s="25">
        <f>C164*120</f>
        <v>790.8</v>
      </c>
      <c r="E164" s="26">
        <f>D164*70/100</f>
        <v>553.56</v>
      </c>
      <c r="F164" s="23">
        <v>3.35</v>
      </c>
      <c r="G164" s="25">
        <v>238.42</v>
      </c>
      <c r="H164" s="25">
        <v>166.07</v>
      </c>
    </row>
    <row r="165" spans="1:8" s="4" customFormat="1" ht="11.25">
      <c r="A165" s="35"/>
      <c r="B165" s="7"/>
      <c r="C165" s="43"/>
      <c r="D165" s="44"/>
      <c r="E165" s="45"/>
      <c r="F165" s="43"/>
      <c r="G165" s="44"/>
      <c r="H165" s="44"/>
    </row>
    <row r="166" spans="1:8" s="4" customFormat="1" ht="11.25">
      <c r="A166" s="35" t="s">
        <v>90</v>
      </c>
      <c r="B166" s="24">
        <v>11</v>
      </c>
      <c r="C166" s="23">
        <v>7.37</v>
      </c>
      <c r="D166" s="25">
        <f>C166*150</f>
        <v>1105.5</v>
      </c>
      <c r="E166" s="26">
        <f>D166*70/100</f>
        <v>773.85</v>
      </c>
      <c r="F166" s="23">
        <v>7.37</v>
      </c>
      <c r="G166" s="25">
        <v>936.14</v>
      </c>
      <c r="H166" s="25">
        <v>655.3</v>
      </c>
    </row>
    <row r="167" spans="1:8" s="4" customFormat="1" ht="11.25">
      <c r="A167" s="35"/>
      <c r="B167" s="7"/>
      <c r="C167" s="23"/>
      <c r="D167" s="25"/>
      <c r="E167" s="26"/>
      <c r="F167" s="43"/>
      <c r="G167" s="44"/>
      <c r="H167" s="44"/>
    </row>
    <row r="168" spans="1:8" s="4" customFormat="1" ht="11.25">
      <c r="A168" s="35" t="s">
        <v>289</v>
      </c>
      <c r="B168" s="24">
        <v>4</v>
      </c>
      <c r="C168" s="23">
        <v>0.94</v>
      </c>
      <c r="D168" s="25">
        <f>C168*150</f>
        <v>141</v>
      </c>
      <c r="E168" s="26">
        <v>98</v>
      </c>
      <c r="F168" s="23">
        <v>0.8774</v>
      </c>
      <c r="G168" s="25">
        <v>131.5</v>
      </c>
      <c r="H168" s="25">
        <f>G168*70/100</f>
        <v>92.05</v>
      </c>
    </row>
    <row r="169" spans="1:8" s="4" customFormat="1" ht="11.25">
      <c r="A169" s="35"/>
      <c r="B169" s="7"/>
      <c r="C169" s="23"/>
      <c r="D169" s="25"/>
      <c r="E169" s="26"/>
      <c r="F169" s="43"/>
      <c r="G169" s="44"/>
      <c r="H169" s="44"/>
    </row>
    <row r="170" spans="1:8" s="4" customFormat="1" ht="11.25">
      <c r="A170" s="35" t="s">
        <v>290</v>
      </c>
      <c r="B170" s="24">
        <v>2</v>
      </c>
      <c r="C170" s="23">
        <v>0.03</v>
      </c>
      <c r="D170" s="25">
        <f>C170*150</f>
        <v>4.5</v>
      </c>
      <c r="E170" s="26">
        <f>D170*70/100</f>
        <v>3.15</v>
      </c>
      <c r="F170" s="23">
        <v>0</v>
      </c>
      <c r="G170" s="25">
        <v>0</v>
      </c>
      <c r="H170" s="25">
        <v>0</v>
      </c>
    </row>
    <row r="171" spans="1:8" s="4" customFormat="1" ht="11.25">
      <c r="A171" s="37" t="s">
        <v>149</v>
      </c>
      <c r="B171" s="6"/>
      <c r="C171" s="32">
        <f aca="true" t="shared" si="9" ref="C171:H171">SUM(C3,C15,C19:C21,C26,C31,C35:C41,C45,C49:C51,C56:C58,C64,C68,C73:C75,C80,C85:C93,C97:C103,C107:C109,C114,C119:C121,C125,C130,C134,C138,C142:C144,C148:C170)</f>
        <v>5200.6325000000015</v>
      </c>
      <c r="D171" s="52">
        <f t="shared" si="9"/>
        <v>664283.9034999999</v>
      </c>
      <c r="E171" s="53">
        <f t="shared" si="9"/>
        <v>464998.0324500002</v>
      </c>
      <c r="F171" s="32">
        <f t="shared" si="9"/>
        <v>4858.736700000002</v>
      </c>
      <c r="G171" s="52">
        <f t="shared" si="9"/>
        <v>466366.0500000001</v>
      </c>
      <c r="H171" s="52">
        <f t="shared" si="9"/>
        <v>325710.109</v>
      </c>
    </row>
    <row r="172" spans="1:8" ht="12">
      <c r="A172" s="35" t="s">
        <v>100</v>
      </c>
      <c r="B172" s="27">
        <v>0</v>
      </c>
      <c r="C172" s="28">
        <v>0</v>
      </c>
      <c r="D172" s="31">
        <v>0</v>
      </c>
      <c r="E172" s="30">
        <f aca="true" t="shared" si="10" ref="E172:E188">D172*80/100</f>
        <v>0</v>
      </c>
      <c r="F172" s="13">
        <v>0.19</v>
      </c>
      <c r="G172" s="29">
        <v>20.25</v>
      </c>
      <c r="H172" s="29">
        <v>14.83</v>
      </c>
    </row>
    <row r="173" spans="1:8" ht="12">
      <c r="A173" s="35" t="s">
        <v>316</v>
      </c>
      <c r="B173" s="27"/>
      <c r="C173" s="28">
        <v>0</v>
      </c>
      <c r="D173" s="31">
        <v>0</v>
      </c>
      <c r="E173" s="30">
        <v>0</v>
      </c>
      <c r="F173" s="13">
        <v>0.23</v>
      </c>
      <c r="G173" s="29">
        <v>13</v>
      </c>
      <c r="H173" s="29">
        <v>8.5</v>
      </c>
    </row>
    <row r="174" spans="1:8" ht="12">
      <c r="A174" s="35" t="s">
        <v>189</v>
      </c>
      <c r="B174" s="27">
        <v>1</v>
      </c>
      <c r="C174" s="28">
        <v>0.51</v>
      </c>
      <c r="D174" s="29">
        <f>C174*180</f>
        <v>91.8</v>
      </c>
      <c r="E174" s="30">
        <f t="shared" si="10"/>
        <v>73.44</v>
      </c>
      <c r="F174" s="13">
        <v>0.12</v>
      </c>
      <c r="G174" s="29">
        <v>14</v>
      </c>
      <c r="H174" s="29">
        <v>9.5</v>
      </c>
    </row>
    <row r="175" spans="1:8" ht="12">
      <c r="A175" s="35" t="s">
        <v>302</v>
      </c>
      <c r="B175" s="27"/>
      <c r="C175" s="28">
        <v>0</v>
      </c>
      <c r="D175" s="29">
        <v>0</v>
      </c>
      <c r="E175" s="30">
        <v>0</v>
      </c>
      <c r="F175" s="13">
        <v>0.7</v>
      </c>
      <c r="G175" s="29">
        <v>32.3</v>
      </c>
      <c r="H175" s="29">
        <v>22.61</v>
      </c>
    </row>
    <row r="176" spans="1:8" ht="12">
      <c r="A176" s="35" t="s">
        <v>313</v>
      </c>
      <c r="B176" s="27"/>
      <c r="C176" s="28">
        <v>0</v>
      </c>
      <c r="D176" s="29">
        <v>0</v>
      </c>
      <c r="E176" s="30">
        <v>0</v>
      </c>
      <c r="F176" s="13">
        <v>0.51</v>
      </c>
      <c r="G176" s="29">
        <v>21.2</v>
      </c>
      <c r="H176" s="29">
        <v>16.14</v>
      </c>
    </row>
    <row r="177" spans="1:8" ht="12">
      <c r="A177" s="35" t="s">
        <v>243</v>
      </c>
      <c r="B177" s="27"/>
      <c r="C177" s="28">
        <v>0</v>
      </c>
      <c r="D177" s="29">
        <v>0</v>
      </c>
      <c r="E177" s="30">
        <v>0</v>
      </c>
      <c r="F177" s="13">
        <v>1.72</v>
      </c>
      <c r="G177" s="29">
        <v>69.2</v>
      </c>
      <c r="H177" s="29">
        <v>50.22</v>
      </c>
    </row>
    <row r="178" spans="1:8" ht="12">
      <c r="A178" s="35" t="s">
        <v>319</v>
      </c>
      <c r="B178" s="27"/>
      <c r="C178" s="28">
        <v>0</v>
      </c>
      <c r="D178" s="29">
        <v>0</v>
      </c>
      <c r="E178" s="30">
        <v>0</v>
      </c>
      <c r="F178" s="13">
        <v>0.25</v>
      </c>
      <c r="G178" s="29">
        <v>25.1</v>
      </c>
      <c r="H178" s="29">
        <v>15.06</v>
      </c>
    </row>
    <row r="179" spans="1:8" ht="12">
      <c r="A179" s="35" t="s">
        <v>303</v>
      </c>
      <c r="B179" s="27"/>
      <c r="C179" s="28">
        <v>0</v>
      </c>
      <c r="D179" s="29">
        <v>0</v>
      </c>
      <c r="E179" s="30">
        <v>0</v>
      </c>
      <c r="F179" s="13">
        <v>2.39</v>
      </c>
      <c r="G179" s="29">
        <v>239.7</v>
      </c>
      <c r="H179" s="29">
        <v>170.22</v>
      </c>
    </row>
    <row r="180" spans="1:8" ht="12">
      <c r="A180" s="35" t="s">
        <v>213</v>
      </c>
      <c r="B180" s="27"/>
      <c r="C180" s="28">
        <v>0</v>
      </c>
      <c r="D180" s="29">
        <v>0</v>
      </c>
      <c r="E180" s="30">
        <v>0</v>
      </c>
      <c r="F180" s="13">
        <v>0.15</v>
      </c>
      <c r="G180" s="29">
        <v>13.6</v>
      </c>
      <c r="H180" s="29">
        <v>10</v>
      </c>
    </row>
    <row r="181" spans="1:8" ht="12">
      <c r="A181" s="35" t="s">
        <v>314</v>
      </c>
      <c r="B181" s="27"/>
      <c r="C181" s="28">
        <v>0</v>
      </c>
      <c r="D181" s="29">
        <v>0</v>
      </c>
      <c r="E181" s="30">
        <v>0</v>
      </c>
      <c r="F181" s="13">
        <v>0</v>
      </c>
      <c r="G181" s="29">
        <v>8</v>
      </c>
      <c r="H181" s="29">
        <v>6.4</v>
      </c>
    </row>
    <row r="182" spans="1:8" ht="12">
      <c r="A182" s="35" t="s">
        <v>315</v>
      </c>
      <c r="B182" s="27"/>
      <c r="C182" s="28">
        <v>0</v>
      </c>
      <c r="D182" s="29">
        <v>0</v>
      </c>
      <c r="E182" s="30">
        <v>0</v>
      </c>
      <c r="F182" s="13">
        <v>0.21</v>
      </c>
      <c r="G182" s="29">
        <v>8.05</v>
      </c>
      <c r="H182" s="29">
        <v>6.44</v>
      </c>
    </row>
    <row r="183" spans="1:8" ht="12">
      <c r="A183" s="35" t="s">
        <v>190</v>
      </c>
      <c r="B183" s="27">
        <v>1</v>
      </c>
      <c r="C183" s="28">
        <v>0.6064</v>
      </c>
      <c r="D183" s="29">
        <f>C183*180</f>
        <v>109.15200000000002</v>
      </c>
      <c r="E183" s="30">
        <f t="shared" si="10"/>
        <v>87.32160000000002</v>
      </c>
      <c r="F183" s="13">
        <v>0</v>
      </c>
      <c r="G183" s="29">
        <v>0</v>
      </c>
      <c r="H183" s="29">
        <v>0</v>
      </c>
    </row>
    <row r="184" spans="1:8" ht="12">
      <c r="A184" s="35" t="s">
        <v>242</v>
      </c>
      <c r="B184" s="27">
        <v>0</v>
      </c>
      <c r="C184" s="28">
        <v>0</v>
      </c>
      <c r="D184" s="29">
        <f>C184*180</f>
        <v>0</v>
      </c>
      <c r="E184" s="30">
        <f t="shared" si="10"/>
        <v>0</v>
      </c>
      <c r="F184" s="13">
        <v>0.11</v>
      </c>
      <c r="G184" s="29">
        <v>34.45</v>
      </c>
      <c r="H184" s="29">
        <v>26.71</v>
      </c>
    </row>
    <row r="185" spans="1:8" ht="12">
      <c r="A185" s="35" t="s">
        <v>241</v>
      </c>
      <c r="B185" s="27">
        <v>5</v>
      </c>
      <c r="C185" s="28">
        <v>1.31</v>
      </c>
      <c r="D185" s="29">
        <f>C185*190</f>
        <v>248.9</v>
      </c>
      <c r="E185" s="30">
        <f t="shared" si="10"/>
        <v>199.12</v>
      </c>
      <c r="F185" s="13">
        <v>1.71</v>
      </c>
      <c r="G185" s="29">
        <v>738.73</v>
      </c>
      <c r="H185" s="29">
        <v>586.44</v>
      </c>
    </row>
    <row r="186" spans="1:8" ht="12">
      <c r="A186" s="35" t="s">
        <v>113</v>
      </c>
      <c r="B186" s="27">
        <v>0</v>
      </c>
      <c r="C186" s="28">
        <v>0.5</v>
      </c>
      <c r="D186" s="29">
        <f>C186*190</f>
        <v>95</v>
      </c>
      <c r="E186" s="30">
        <f t="shared" si="10"/>
        <v>76</v>
      </c>
      <c r="F186" s="13">
        <v>0.95</v>
      </c>
      <c r="G186" s="29">
        <v>1260.28</v>
      </c>
      <c r="H186" s="29">
        <v>1008.16</v>
      </c>
    </row>
    <row r="187" spans="1:8" ht="12">
      <c r="A187" s="35" t="s">
        <v>240</v>
      </c>
      <c r="B187" s="27">
        <v>2</v>
      </c>
      <c r="C187" s="28">
        <v>0.1904</v>
      </c>
      <c r="D187" s="29">
        <f>C187*190</f>
        <v>36.176</v>
      </c>
      <c r="E187" s="30">
        <f t="shared" si="10"/>
        <v>28.9408</v>
      </c>
      <c r="F187" s="13">
        <v>0.97</v>
      </c>
      <c r="G187" s="29">
        <v>485.28</v>
      </c>
      <c r="H187" s="29">
        <v>377.83</v>
      </c>
    </row>
    <row r="188" spans="1:8" ht="12">
      <c r="A188" s="35" t="s">
        <v>239</v>
      </c>
      <c r="B188" s="27">
        <v>0</v>
      </c>
      <c r="C188" s="28">
        <v>0</v>
      </c>
      <c r="D188" s="31">
        <v>0</v>
      </c>
      <c r="E188" s="30">
        <f t="shared" si="10"/>
        <v>0</v>
      </c>
      <c r="F188" s="13">
        <v>0.29</v>
      </c>
      <c r="G188" s="29">
        <v>71.93</v>
      </c>
      <c r="H188" s="29">
        <v>55.75</v>
      </c>
    </row>
    <row r="189" spans="1:8" s="4" customFormat="1" ht="11.25">
      <c r="A189" s="63" t="s">
        <v>99</v>
      </c>
      <c r="B189" s="64"/>
      <c r="C189" s="32">
        <f aca="true" t="shared" si="11" ref="C189:H189">SUM(C172:C188)</f>
        <v>3.1168</v>
      </c>
      <c r="D189" s="52">
        <f t="shared" si="11"/>
        <v>581.028</v>
      </c>
      <c r="E189" s="53">
        <f t="shared" si="11"/>
        <v>464.8224000000001</v>
      </c>
      <c r="F189" s="32">
        <f>SUM(F172:F188)</f>
        <v>10.499999999999998</v>
      </c>
      <c r="G189" s="52">
        <f t="shared" si="11"/>
        <v>3055.0699999999993</v>
      </c>
      <c r="H189" s="52">
        <f t="shared" si="11"/>
        <v>2384.81</v>
      </c>
    </row>
    <row r="190" spans="1:8" ht="12">
      <c r="A190" s="35" t="s">
        <v>238</v>
      </c>
      <c r="B190" s="27">
        <v>0</v>
      </c>
      <c r="C190" s="28">
        <v>0.09</v>
      </c>
      <c r="D190" s="29">
        <f>C190*195</f>
        <v>17.55</v>
      </c>
      <c r="E190" s="30">
        <f aca="true" t="shared" si="12" ref="E190:E216">D190*80/100</f>
        <v>14.04</v>
      </c>
      <c r="F190" s="28">
        <v>2.43</v>
      </c>
      <c r="G190" s="29">
        <v>370.65</v>
      </c>
      <c r="H190" s="29">
        <v>282.08</v>
      </c>
    </row>
    <row r="191" spans="1:8" ht="12">
      <c r="A191" s="35" t="s">
        <v>217</v>
      </c>
      <c r="B191" s="27">
        <v>0</v>
      </c>
      <c r="C191" s="28">
        <v>0</v>
      </c>
      <c r="D191" s="29">
        <f aca="true" t="shared" si="13" ref="D191:D216">C191*195</f>
        <v>0</v>
      </c>
      <c r="E191" s="30">
        <f t="shared" si="12"/>
        <v>0</v>
      </c>
      <c r="F191" s="28">
        <v>0.47</v>
      </c>
      <c r="G191" s="29">
        <v>48.7</v>
      </c>
      <c r="H191" s="29">
        <v>35</v>
      </c>
    </row>
    <row r="192" spans="1:8" ht="12">
      <c r="A192" s="35" t="s">
        <v>218</v>
      </c>
      <c r="B192" s="27">
        <v>0</v>
      </c>
      <c r="C192" s="28">
        <v>0</v>
      </c>
      <c r="D192" s="29">
        <f t="shared" si="13"/>
        <v>0</v>
      </c>
      <c r="E192" s="30">
        <f t="shared" si="12"/>
        <v>0</v>
      </c>
      <c r="F192" s="28">
        <v>0.68</v>
      </c>
      <c r="G192" s="29">
        <v>27.7</v>
      </c>
      <c r="H192" s="29">
        <v>20</v>
      </c>
    </row>
    <row r="193" spans="1:8" ht="12">
      <c r="A193" s="35" t="s">
        <v>219</v>
      </c>
      <c r="B193" s="27">
        <v>0</v>
      </c>
      <c r="C193" s="28">
        <v>0</v>
      </c>
      <c r="D193" s="29">
        <f t="shared" si="13"/>
        <v>0</v>
      </c>
      <c r="E193" s="30">
        <f t="shared" si="12"/>
        <v>0</v>
      </c>
      <c r="F193" s="28">
        <v>4.87</v>
      </c>
      <c r="G193" s="29">
        <v>2239.91</v>
      </c>
      <c r="H193" s="29">
        <v>1777.26</v>
      </c>
    </row>
    <row r="194" spans="1:8" ht="12">
      <c r="A194" s="35" t="s">
        <v>237</v>
      </c>
      <c r="B194" s="27">
        <v>0</v>
      </c>
      <c r="C194" s="28">
        <v>0</v>
      </c>
      <c r="D194" s="29">
        <f t="shared" si="13"/>
        <v>0</v>
      </c>
      <c r="E194" s="30">
        <f t="shared" si="12"/>
        <v>0</v>
      </c>
      <c r="F194" s="28">
        <v>0.58</v>
      </c>
      <c r="G194" s="29">
        <v>75.54</v>
      </c>
      <c r="H194" s="29">
        <v>58.54</v>
      </c>
    </row>
    <row r="195" spans="1:8" ht="12">
      <c r="A195" s="35" t="s">
        <v>220</v>
      </c>
      <c r="B195" s="27">
        <v>0</v>
      </c>
      <c r="C195" s="28">
        <v>0</v>
      </c>
      <c r="D195" s="29">
        <f t="shared" si="13"/>
        <v>0</v>
      </c>
      <c r="E195" s="30">
        <f t="shared" si="12"/>
        <v>0</v>
      </c>
      <c r="F195" s="28">
        <v>0</v>
      </c>
      <c r="G195" s="29">
        <v>4.91</v>
      </c>
      <c r="H195" s="29">
        <v>3.91</v>
      </c>
    </row>
    <row r="196" spans="1:8" ht="12">
      <c r="A196" s="35" t="s">
        <v>221</v>
      </c>
      <c r="B196" s="27">
        <v>0</v>
      </c>
      <c r="C196" s="28">
        <v>0</v>
      </c>
      <c r="D196" s="29">
        <f t="shared" si="13"/>
        <v>0</v>
      </c>
      <c r="E196" s="30">
        <f t="shared" si="12"/>
        <v>0</v>
      </c>
      <c r="F196" s="28">
        <v>0.6</v>
      </c>
      <c r="G196" s="29">
        <v>53.35</v>
      </c>
      <c r="H196" s="29">
        <v>36.97</v>
      </c>
    </row>
    <row r="197" spans="1:8" ht="12">
      <c r="A197" s="35" t="s">
        <v>222</v>
      </c>
      <c r="B197" s="27">
        <v>0</v>
      </c>
      <c r="C197" s="28">
        <v>0</v>
      </c>
      <c r="D197" s="29">
        <f t="shared" si="13"/>
        <v>0</v>
      </c>
      <c r="E197" s="30">
        <f t="shared" si="12"/>
        <v>0</v>
      </c>
      <c r="F197" s="28">
        <v>1.19</v>
      </c>
      <c r="G197" s="29">
        <v>119.04</v>
      </c>
      <c r="H197" s="29">
        <v>90.24</v>
      </c>
    </row>
    <row r="198" spans="1:8" ht="12">
      <c r="A198" s="35" t="s">
        <v>223</v>
      </c>
      <c r="B198" s="27">
        <v>0</v>
      </c>
      <c r="C198" s="28">
        <v>0.09</v>
      </c>
      <c r="D198" s="29">
        <f t="shared" si="13"/>
        <v>17.55</v>
      </c>
      <c r="E198" s="30">
        <f t="shared" si="12"/>
        <v>14.04</v>
      </c>
      <c r="F198" s="28">
        <v>2.77</v>
      </c>
      <c r="G198" s="29">
        <v>154.96</v>
      </c>
      <c r="H198" s="29">
        <v>111.2</v>
      </c>
    </row>
    <row r="199" spans="1:8" ht="12">
      <c r="A199" s="35" t="s">
        <v>216</v>
      </c>
      <c r="B199" s="27">
        <v>7</v>
      </c>
      <c r="C199" s="28">
        <v>3.49</v>
      </c>
      <c r="D199" s="29">
        <f t="shared" si="13"/>
        <v>680.5500000000001</v>
      </c>
      <c r="E199" s="30">
        <f t="shared" si="12"/>
        <v>544.44</v>
      </c>
      <c r="F199" s="28">
        <v>0.32</v>
      </c>
      <c r="G199" s="29">
        <v>25.16</v>
      </c>
      <c r="H199" s="29">
        <v>20.13</v>
      </c>
    </row>
    <row r="200" spans="1:8" ht="12">
      <c r="A200" s="35" t="s">
        <v>224</v>
      </c>
      <c r="B200" s="27">
        <v>1</v>
      </c>
      <c r="C200" s="28">
        <v>1.29</v>
      </c>
      <c r="D200" s="29">
        <f t="shared" si="13"/>
        <v>251.55</v>
      </c>
      <c r="E200" s="30">
        <f t="shared" si="12"/>
        <v>201.24</v>
      </c>
      <c r="F200" s="28">
        <v>1.29</v>
      </c>
      <c r="G200" s="29">
        <v>39.4</v>
      </c>
      <c r="H200" s="29">
        <v>29.52</v>
      </c>
    </row>
    <row r="201" spans="1:8" ht="12">
      <c r="A201" s="35" t="s">
        <v>236</v>
      </c>
      <c r="B201" s="27">
        <v>0</v>
      </c>
      <c r="C201" s="28">
        <v>0</v>
      </c>
      <c r="D201" s="29">
        <f>C201*230</f>
        <v>0</v>
      </c>
      <c r="E201" s="30">
        <f t="shared" si="12"/>
        <v>0</v>
      </c>
      <c r="F201" s="13">
        <v>3.22</v>
      </c>
      <c r="G201" s="14">
        <v>376.72</v>
      </c>
      <c r="H201" s="29">
        <v>262.79</v>
      </c>
    </row>
    <row r="202" spans="1:8" ht="12">
      <c r="A202" s="35" t="s">
        <v>235</v>
      </c>
      <c r="B202" s="27">
        <v>0</v>
      </c>
      <c r="C202" s="28">
        <v>0</v>
      </c>
      <c r="D202" s="29">
        <f t="shared" si="13"/>
        <v>0</v>
      </c>
      <c r="E202" s="30">
        <f t="shared" si="12"/>
        <v>0</v>
      </c>
      <c r="F202" s="13">
        <v>0.07</v>
      </c>
      <c r="G202" s="14">
        <v>3</v>
      </c>
      <c r="H202" s="29">
        <v>2</v>
      </c>
    </row>
    <row r="203" spans="1:8" ht="12">
      <c r="A203" s="35" t="s">
        <v>234</v>
      </c>
      <c r="B203" s="27">
        <v>28</v>
      </c>
      <c r="C203" s="28">
        <v>5.99</v>
      </c>
      <c r="D203" s="29">
        <f>C203*230</f>
        <v>1377.7</v>
      </c>
      <c r="E203" s="30">
        <f t="shared" si="12"/>
        <v>1102.16</v>
      </c>
      <c r="F203" s="13">
        <v>8.65</v>
      </c>
      <c r="G203" s="14">
        <v>1209.08</v>
      </c>
      <c r="H203" s="29">
        <v>923.63</v>
      </c>
    </row>
    <row r="204" spans="1:8" ht="12">
      <c r="A204" s="35" t="s">
        <v>320</v>
      </c>
      <c r="B204" s="27"/>
      <c r="C204" s="28">
        <v>0</v>
      </c>
      <c r="D204" s="29">
        <v>0</v>
      </c>
      <c r="E204" s="30">
        <v>0</v>
      </c>
      <c r="F204" s="13">
        <v>0.2</v>
      </c>
      <c r="G204" s="14">
        <v>2</v>
      </c>
      <c r="H204" s="29">
        <v>1.6</v>
      </c>
    </row>
    <row r="205" spans="1:8" ht="12">
      <c r="A205" s="35" t="s">
        <v>233</v>
      </c>
      <c r="B205" s="27">
        <v>0</v>
      </c>
      <c r="C205" s="28">
        <v>0</v>
      </c>
      <c r="D205" s="29">
        <f t="shared" si="13"/>
        <v>0</v>
      </c>
      <c r="E205" s="30">
        <f t="shared" si="12"/>
        <v>0</v>
      </c>
      <c r="F205" s="28">
        <v>3.77</v>
      </c>
      <c r="G205" s="29">
        <v>5205.3</v>
      </c>
      <c r="H205" s="29">
        <v>4163.04</v>
      </c>
    </row>
    <row r="206" spans="1:8" ht="12">
      <c r="A206" s="35" t="s">
        <v>225</v>
      </c>
      <c r="B206" s="27">
        <v>0</v>
      </c>
      <c r="C206" s="28">
        <v>0</v>
      </c>
      <c r="D206" s="29">
        <f t="shared" si="13"/>
        <v>0</v>
      </c>
      <c r="E206" s="30">
        <f t="shared" si="12"/>
        <v>0</v>
      </c>
      <c r="F206" s="28">
        <v>1.4</v>
      </c>
      <c r="G206" s="29">
        <v>122</v>
      </c>
      <c r="H206" s="29">
        <v>87.23</v>
      </c>
    </row>
    <row r="207" spans="1:8" ht="12">
      <c r="A207" s="35" t="s">
        <v>226</v>
      </c>
      <c r="B207" s="27">
        <v>0</v>
      </c>
      <c r="C207" s="28">
        <v>0</v>
      </c>
      <c r="D207" s="29">
        <f t="shared" si="13"/>
        <v>0</v>
      </c>
      <c r="E207" s="30">
        <f t="shared" si="12"/>
        <v>0</v>
      </c>
      <c r="F207" s="28">
        <v>0.51</v>
      </c>
      <c r="G207" s="29">
        <v>32.2</v>
      </c>
      <c r="H207" s="29">
        <v>22.81</v>
      </c>
    </row>
    <row r="208" spans="1:8" ht="12">
      <c r="A208" s="35" t="s">
        <v>227</v>
      </c>
      <c r="B208" s="27">
        <v>2</v>
      </c>
      <c r="C208" s="28">
        <v>0.6</v>
      </c>
      <c r="D208" s="29">
        <f t="shared" si="13"/>
        <v>117</v>
      </c>
      <c r="E208" s="30">
        <f t="shared" si="12"/>
        <v>93.6</v>
      </c>
      <c r="F208" s="28">
        <v>0.55</v>
      </c>
      <c r="G208" s="29">
        <v>29</v>
      </c>
      <c r="H208" s="29">
        <v>20.13</v>
      </c>
    </row>
    <row r="209" spans="1:8" ht="12">
      <c r="A209" s="35" t="s">
        <v>228</v>
      </c>
      <c r="B209" s="27">
        <v>1</v>
      </c>
      <c r="C209" s="31">
        <v>0.5</v>
      </c>
      <c r="D209" s="29">
        <f t="shared" si="13"/>
        <v>97.5</v>
      </c>
      <c r="E209" s="30">
        <f t="shared" si="12"/>
        <v>78</v>
      </c>
      <c r="F209" s="28">
        <v>0.24</v>
      </c>
      <c r="G209" s="29">
        <v>41.9</v>
      </c>
      <c r="H209" s="29">
        <v>33.52</v>
      </c>
    </row>
    <row r="210" spans="1:8" ht="12">
      <c r="A210" s="35" t="s">
        <v>229</v>
      </c>
      <c r="B210" s="27">
        <v>1</v>
      </c>
      <c r="C210" s="28">
        <v>1.195</v>
      </c>
      <c r="D210" s="29">
        <f t="shared" si="13"/>
        <v>233.025</v>
      </c>
      <c r="E210" s="30">
        <f t="shared" si="12"/>
        <v>186.42</v>
      </c>
      <c r="F210" s="28">
        <v>1.2</v>
      </c>
      <c r="G210" s="29">
        <v>20</v>
      </c>
      <c r="H210" s="29">
        <v>13.22</v>
      </c>
    </row>
    <row r="211" spans="1:8" ht="12">
      <c r="A211" s="35" t="s">
        <v>230</v>
      </c>
      <c r="B211" s="27">
        <v>6</v>
      </c>
      <c r="C211" s="28">
        <v>0.9147</v>
      </c>
      <c r="D211" s="29">
        <f t="shared" si="13"/>
        <v>178.3665</v>
      </c>
      <c r="E211" s="30">
        <f t="shared" si="12"/>
        <v>142.6932</v>
      </c>
      <c r="F211" s="28">
        <v>0.42</v>
      </c>
      <c r="G211" s="29">
        <v>45.5</v>
      </c>
      <c r="H211" s="29">
        <v>35.42</v>
      </c>
    </row>
    <row r="212" spans="1:8" ht="12">
      <c r="A212" s="35" t="s">
        <v>231</v>
      </c>
      <c r="B212" s="27">
        <v>1</v>
      </c>
      <c r="C212" s="28">
        <v>0.1</v>
      </c>
      <c r="D212" s="29">
        <f t="shared" si="13"/>
        <v>19.5</v>
      </c>
      <c r="E212" s="30">
        <f t="shared" si="12"/>
        <v>15.6</v>
      </c>
      <c r="F212" s="28">
        <v>1.57</v>
      </c>
      <c r="G212" s="29">
        <v>1648.82</v>
      </c>
      <c r="H212" s="29">
        <v>1313.73</v>
      </c>
    </row>
    <row r="213" spans="1:8" ht="12">
      <c r="A213" s="35" t="s">
        <v>291</v>
      </c>
      <c r="B213" s="27">
        <v>5</v>
      </c>
      <c r="C213" s="28">
        <v>3.81</v>
      </c>
      <c r="D213" s="29">
        <f>C213*230</f>
        <v>876.3000000000001</v>
      </c>
      <c r="E213" s="30">
        <f t="shared" si="12"/>
        <v>701.04</v>
      </c>
      <c r="F213" s="28">
        <v>6.69</v>
      </c>
      <c r="G213" s="29">
        <v>1112.76</v>
      </c>
      <c r="H213" s="29">
        <v>865.46</v>
      </c>
    </row>
    <row r="214" spans="1:8" ht="12">
      <c r="A214" s="35" t="s">
        <v>293</v>
      </c>
      <c r="B214" s="27">
        <v>0</v>
      </c>
      <c r="C214" s="28">
        <v>0</v>
      </c>
      <c r="D214" s="29">
        <f>C214*230</f>
        <v>0</v>
      </c>
      <c r="E214" s="30">
        <f t="shared" si="12"/>
        <v>0</v>
      </c>
      <c r="F214" s="28">
        <v>1.6</v>
      </c>
      <c r="G214" s="29">
        <v>51.8</v>
      </c>
      <c r="H214" s="29">
        <v>28.7</v>
      </c>
    </row>
    <row r="215" spans="1:8" ht="12">
      <c r="A215" s="35" t="s">
        <v>292</v>
      </c>
      <c r="B215" s="27">
        <v>1</v>
      </c>
      <c r="C215" s="28">
        <v>0.09</v>
      </c>
      <c r="D215" s="29">
        <f t="shared" si="13"/>
        <v>17.55</v>
      </c>
      <c r="E215" s="30">
        <f t="shared" si="12"/>
        <v>14.04</v>
      </c>
      <c r="F215" s="28">
        <v>2.16</v>
      </c>
      <c r="G215" s="29">
        <v>548.9</v>
      </c>
      <c r="H215" s="29">
        <v>430.76</v>
      </c>
    </row>
    <row r="216" spans="1:8" ht="12">
      <c r="A216" s="56" t="s">
        <v>232</v>
      </c>
      <c r="B216" s="57">
        <v>54</v>
      </c>
      <c r="C216" s="58">
        <v>9.12</v>
      </c>
      <c r="D216" s="62">
        <f t="shared" si="13"/>
        <v>1778.3999999999999</v>
      </c>
      <c r="E216" s="60">
        <f t="shared" si="12"/>
        <v>1422.72</v>
      </c>
      <c r="F216" s="58">
        <v>4.34</v>
      </c>
      <c r="G216" s="62">
        <v>491.68</v>
      </c>
      <c r="H216" s="62">
        <v>380.86</v>
      </c>
    </row>
    <row r="217" spans="1:8" ht="12">
      <c r="A217" s="35" t="s">
        <v>116</v>
      </c>
      <c r="B217" s="7"/>
      <c r="C217" s="23">
        <f aca="true" t="shared" si="14" ref="C217:H217">SUM(C190:C216)</f>
        <v>27.2797</v>
      </c>
      <c r="D217" s="25">
        <f t="shared" si="14"/>
        <v>5662.5415</v>
      </c>
      <c r="E217" s="26">
        <f t="shared" si="14"/>
        <v>4530.0332</v>
      </c>
      <c r="F217" s="23">
        <f t="shared" si="14"/>
        <v>51.790000000000006</v>
      </c>
      <c r="G217" s="25">
        <f t="shared" si="14"/>
        <v>14099.98</v>
      </c>
      <c r="H217" s="25">
        <f t="shared" si="14"/>
        <v>11049.750000000002</v>
      </c>
    </row>
    <row r="218" spans="1:8" ht="12">
      <c r="A218" s="37" t="s">
        <v>147</v>
      </c>
      <c r="B218" s="11"/>
      <c r="C218" s="15">
        <f>SUM(C217,C189)</f>
        <v>30.3965</v>
      </c>
      <c r="D218" s="16">
        <f>D189+D217</f>
        <v>6243.5695000000005</v>
      </c>
      <c r="E218" s="21">
        <f>E189+E217</f>
        <v>4994.8556</v>
      </c>
      <c r="F218" s="15">
        <f>F189+F217</f>
        <v>62.290000000000006</v>
      </c>
      <c r="G218" s="16">
        <f>G189+G217</f>
        <v>17155.05</v>
      </c>
      <c r="H218" s="16">
        <f>SUM(H189,H217)</f>
        <v>13434.560000000001</v>
      </c>
    </row>
    <row r="219" spans="1:8" s="4" customFormat="1" ht="11.25">
      <c r="A219" s="38" t="s">
        <v>174</v>
      </c>
      <c r="B219" s="12"/>
      <c r="C219" s="17">
        <f aca="true" t="shared" si="15" ref="C219:H219">SUM(C218,C171)</f>
        <v>5231.029000000001</v>
      </c>
      <c r="D219" s="18">
        <f t="shared" si="15"/>
        <v>670527.4729999999</v>
      </c>
      <c r="E219" s="22">
        <f t="shared" si="15"/>
        <v>469992.8880500002</v>
      </c>
      <c r="F219" s="17">
        <f t="shared" si="15"/>
        <v>4921.026700000002</v>
      </c>
      <c r="G219" s="18">
        <f t="shared" si="15"/>
        <v>483521.1000000001</v>
      </c>
      <c r="H219" s="18">
        <f t="shared" si="15"/>
        <v>339144.669</v>
      </c>
    </row>
    <row r="220" spans="2:8" ht="12">
      <c r="B220" s="1"/>
      <c r="C220" s="1"/>
      <c r="D220" s="1"/>
      <c r="E220" s="1"/>
      <c r="F220" s="1"/>
      <c r="G220" s="1"/>
      <c r="H220" s="1"/>
    </row>
    <row r="221" spans="1:8" ht="12">
      <c r="A221" s="39" t="s">
        <v>177</v>
      </c>
      <c r="B221" s="1"/>
      <c r="C221" s="13"/>
      <c r="D221" s="1"/>
      <c r="E221" s="1"/>
      <c r="F221" s="1"/>
      <c r="G221" s="13"/>
      <c r="H221" s="14"/>
    </row>
    <row r="222" ht="12">
      <c r="A222" s="39" t="s">
        <v>327</v>
      </c>
    </row>
    <row r="223" ht="12">
      <c r="A223" s="39" t="s">
        <v>188</v>
      </c>
    </row>
    <row r="224" ht="12">
      <c r="A224" s="39" t="s">
        <v>295</v>
      </c>
    </row>
  </sheetData>
  <sheetProtection/>
  <mergeCells count="3">
    <mergeCell ref="B1:C1"/>
    <mergeCell ref="D1:E1"/>
    <mergeCell ref="G1:H1"/>
  </mergeCells>
  <printOptions gridLines="1" horizontalCentered="1"/>
  <pageMargins left="0.15748031496062992" right="0.15748031496062992" top="0.5511811023622047" bottom="0.6299212598425197" header="0.17" footer="0.15748031496062992"/>
  <pageSetup horizontalDpi="600" verticalDpi="600" orientation="portrait" paperSize="9" r:id="rId1"/>
  <headerFooter>
    <oddHeader>&amp;C&amp;"Times New Roman,Fett Kursiv"Superficie e produzione dei vini D.O.C. ed I.G.T. dell'Alto Adige</oddHeader>
    <oddFooter>&amp;LWBR_STAT_02_2012_AV_STAT&amp;R&amp;P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 Christine</cp:lastModifiedBy>
  <cp:lastPrinted>2012-02-07T09:20:53Z</cp:lastPrinted>
  <dcterms:created xsi:type="dcterms:W3CDTF">2007-02-27T08:30:36Z</dcterms:created>
  <dcterms:modified xsi:type="dcterms:W3CDTF">2012-02-09T09:24:32Z</dcterms:modified>
  <cp:category/>
  <cp:version/>
  <cp:contentType/>
  <cp:contentStatus/>
</cp:coreProperties>
</file>